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charts/colors2.xml" ContentType="application/vnd.ms-office.chartcolorstyle+xml"/>
  <Override PartName="/xl/charts/style2.xml" ContentType="application/vnd.ms-office.chartsty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trlProps/ctrlProp114.xml" ContentType="application/vnd.ms-excel.controlproperties+xml"/>
  <Override PartName="/xl/ctrlProps/ctrlProp113.xml" ContentType="application/vnd.ms-excel.controlproperties+xml"/>
  <Override PartName="/xl/ctrlProps/ctrlProp26.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5.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112.xml" ContentType="application/vnd.ms-excel.controlproperties+xml"/>
  <Override PartName="/xl/ctrlProps/ctrlProp120.xml" ContentType="application/vnd.ms-excel.controlproperties+xml"/>
  <Override PartName="/xl/ctrlProps/ctrlProp117.xml" ContentType="application/vnd.ms-excel.controlproperties+xml"/>
  <Override PartName="/xl/ctrlProps/ctrlProp124.xml" ContentType="application/vnd.ms-excel.controlproperties+xml"/>
  <Override PartName="/xl/ctrlProps/ctrlProp123.xml" ContentType="application/vnd.ms-excel.controlproperties+xml"/>
  <Override PartName="/xl/ctrlProps/ctrlProp122.xml" ContentType="application/vnd.ms-excel.controlproperties+xml"/>
  <Override PartName="/xl/ctrlProps/ctrlProp121.xml" ContentType="application/vnd.ms-excel.controlproperties+xml"/>
  <Override PartName="/xl/ctrlProps/ctrlProp7.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6.xml" ContentType="application/vnd.ms-excel.controlproperties+xml"/>
  <Override PartName="/xl/ctrlProps/ctrlProp103.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7.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125.xml" ContentType="application/vnd.ms-excel.controlproperties+xml"/>
  <Override PartName="/xl/ctrlProps/ctrlProp102.xml" ContentType="application/vnd.ms-excel.controlproperties+xml"/>
  <Override PartName="/xl/ctrlProps/ctrlProp8.xml" ContentType="application/vnd.ms-excel.controlproperties+xml"/>
  <Override PartName="/xl/ctrlProps/ctrlProp132.xml" ContentType="application/vnd.ms-excel.controlproperties+xml"/>
  <Override PartName="/xl/ctrlProps/ctrlProp127.xml" ContentType="application/vnd.ms-excel.controlproperties+xml"/>
  <Override PartName="/xl/calcChain.xml" ContentType="application/vnd.openxmlformats-officedocument.spreadsheetml.calcChain+xml"/>
  <Override PartName="/xl/ctrlProps/ctrlProp3.xml" ContentType="application/vnd.ms-excel.controlproperties+xml"/>
  <Override PartName="/xl/ctrlProps/ctrlProp4.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143.xml" ContentType="application/vnd.ms-excel.controlproperties+xml"/>
  <Override PartName="/xl/ctrlProps/ctrlProp142.xml" ContentType="application/vnd.ms-excel.controlproperties+xml"/>
  <Override PartName="/xl/ctrlProps/ctrlProp141.xml" ContentType="application/vnd.ms-excel.controlproperties+xml"/>
  <Override PartName="/xl/ctrlProps/ctrlProp134.xml" ContentType="application/vnd.ms-excel.controlproperties+xml"/>
  <Override PartName="/xl/ctrlProps/ctrlProp133.xml" ContentType="application/vnd.ms-excel.controlproperties+xml"/>
  <Override PartName="/xl/ctrlProps/ctrlProp91.xml" ContentType="application/vnd.ms-excel.controlproperties+xml"/>
  <Override PartName="/xl/ctrlProps/ctrlProp131.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128.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38.xml" ContentType="application/vnd.ms-excel.controlproperties+xml"/>
  <Override PartName="/xl/ctrlProps/ctrlProp126.xml" ContentType="application/vnd.ms-excel.controlproperties+xml"/>
  <Override PartName="/xl/ctrlProps/ctrlProp90.xml" ContentType="application/vnd.ms-excel.controlproperties+xml"/>
  <Override PartName="/xl/ctrlProps/ctrlProp89.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trlProps/ctrlProp22.xml" ContentType="application/vnd.ms-excel.controlproperties+xml"/>
  <Override PartName="/xl/ctrlProps/ctrlProp21.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8.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5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workbookProtection workbookPassword="A63B" lockStructure="1"/>
  <bookViews>
    <workbookView xWindow="-120" yWindow="-120" windowWidth="29040" windowHeight="15840" tabRatio="865"/>
  </bookViews>
  <sheets>
    <sheet name="建築物の概要" sheetId="10" r:id="rId1"/>
    <sheet name="住宅用途" sheetId="22" r:id="rId2"/>
    <sheet name="住宅以外の用途" sheetId="20" r:id="rId3"/>
    <sheet name="太陽光・太陽熱" sheetId="18" r:id="rId4"/>
    <sheet name="再エネ電気" sheetId="23" r:id="rId5"/>
    <sheet name="地中熱" sheetId="15" r:id="rId6"/>
    <sheet name="バイオマス" sheetId="16" r:id="rId7"/>
    <sheet name="その他" sheetId="17" r:id="rId8"/>
    <sheet name="環境性能評価書" sheetId="12" r:id="rId9"/>
    <sheet name="環境性能評価書 (住宅)_非表示" sheetId="24" state="hidden" r:id="rId10"/>
    <sheet name="結果集計" sheetId="8" state="hidden" r:id="rId11"/>
  </sheets>
  <externalReferences>
    <externalReference r:id="rId12"/>
    <externalReference r:id="rId13"/>
  </externalReferences>
  <definedNames>
    <definedName name="_xlnm._FilterDatabase" localSheetId="2" hidden="1">住宅以外の用途!$B$96:$X$108</definedName>
    <definedName name="_xlnm._FilterDatabase" localSheetId="1" hidden="1">住宅用途!$B$38:$X$81</definedName>
    <definedName name="_xlnm.Print_Area" localSheetId="7">その他!$A$1:$F$29</definedName>
    <definedName name="_xlnm.Print_Area" localSheetId="6">バイオマス!$A$1:$R$43</definedName>
    <definedName name="_xlnm.Print_Area" localSheetId="8">環境性能評価書!$A$2:$AC$47</definedName>
    <definedName name="_xlnm.Print_Area" localSheetId="9">'環境性能評価書 (住宅)_非表示'!$A$1:$AC$46</definedName>
    <definedName name="_xlnm.Print_Area" localSheetId="0">建築物の概要!$A$1:$R$51</definedName>
    <definedName name="_xlnm.Print_Area" localSheetId="4">再エネ電気!$A$1:$T$21</definedName>
    <definedName name="_xlnm.Print_Area" localSheetId="2">住宅以外の用途!$A$2:$Y$272</definedName>
    <definedName name="_xlnm.Print_Area" localSheetId="1">住宅用途!$A$2:$Y$248</definedName>
    <definedName name="_xlnm.Print_Area" localSheetId="3">太陽光・太陽熱!$A$1:$T$32</definedName>
    <definedName name="_xlnm.Print_Area" localSheetId="5">地中熱!$A$1:$R$27</definedName>
    <definedName name="ValApply02" localSheetId="7">[1]住宅以外!$R$37</definedName>
    <definedName name="ValApply02" localSheetId="6">[1]住宅以外!$R$37</definedName>
    <definedName name="ValApply02" localSheetId="5">[1]住宅以外!$R$37</definedName>
    <definedName name="ValApply02">[2]住宅以外!$R$37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2" l="1"/>
  <c r="R18" i="12"/>
  <c r="J7" i="12"/>
  <c r="BJ52" i="20" l="1"/>
  <c r="F549" i="8" l="1"/>
  <c r="BQ60" i="20" l="1"/>
  <c r="BL60" i="20" l="1"/>
  <c r="BT52" i="20" l="1"/>
  <c r="BO52" i="20"/>
  <c r="BE49" i="20"/>
  <c r="BF49" i="20" s="1"/>
  <c r="BE47" i="20"/>
  <c r="BF47" i="20" s="1"/>
  <c r="BV61" i="20" l="1"/>
  <c r="BV60" i="20"/>
  <c r="BE54" i="20" l="1"/>
  <c r="BF54" i="20" s="1"/>
  <c r="BV63" i="20"/>
  <c r="BE55" i="20" s="1"/>
  <c r="BE53" i="20"/>
  <c r="BF53" i="20" s="1"/>
  <c r="CA60" i="20"/>
  <c r="CA61" i="20"/>
  <c r="BQ61" i="20"/>
  <c r="BL63" i="20"/>
  <c r="BQ63" i="20" l="1"/>
  <c r="BE51" i="20" s="1"/>
  <c r="BE50" i="20"/>
  <c r="BF50" i="20" s="1"/>
  <c r="BE58" i="20"/>
  <c r="BF58" i="20" s="1"/>
  <c r="BE57" i="20"/>
  <c r="BF57" i="20" s="1"/>
  <c r="E155" i="22"/>
  <c r="E183" i="20"/>
  <c r="P23" i="22" l="1"/>
  <c r="E217" i="22"/>
  <c r="AR183" i="20"/>
  <c r="AR155" i="22"/>
  <c r="J155" i="22" s="1"/>
  <c r="J183" i="20"/>
  <c r="E48" i="20" l="1"/>
  <c r="E7" i="20"/>
  <c r="M49" i="22" l="1"/>
  <c r="Q49" i="22"/>
  <c r="E162" i="22" l="1"/>
  <c r="E190" i="20"/>
  <c r="E242" i="20" s="1"/>
  <c r="E199" i="20"/>
  <c r="E168" i="22"/>
  <c r="F87" i="8" l="1"/>
  <c r="E196" i="20"/>
  <c r="J14" i="20"/>
  <c r="E219" i="22"/>
  <c r="F400" i="8" l="1"/>
  <c r="E54" i="20" l="1"/>
  <c r="Q54" i="20" l="1"/>
  <c r="W54" i="20" l="1"/>
  <c r="V45" i="12"/>
  <c r="V44" i="12"/>
  <c r="V43" i="12"/>
  <c r="V31" i="12"/>
  <c r="V30" i="12"/>
  <c r="V29" i="12"/>
  <c r="T8" i="12"/>
  <c r="J8" i="12"/>
  <c r="J6" i="12"/>
  <c r="J5" i="12"/>
  <c r="E273" i="8" l="1"/>
  <c r="F273" i="8"/>
  <c r="E272" i="8"/>
  <c r="F272" i="8"/>
  <c r="E271" i="8"/>
  <c r="F271" i="8"/>
  <c r="E269" i="8"/>
  <c r="F269" i="8"/>
  <c r="E270" i="8"/>
  <c r="F270" i="8"/>
  <c r="E228" i="8"/>
  <c r="F228" i="8"/>
  <c r="E149" i="8"/>
  <c r="F149" i="8"/>
  <c r="E114" i="8"/>
  <c r="F114" i="8"/>
  <c r="E113" i="8"/>
  <c r="F113" i="8"/>
  <c r="E112" i="8"/>
  <c r="F112" i="8"/>
  <c r="E111" i="8"/>
  <c r="F111" i="8"/>
  <c r="E110" i="8"/>
  <c r="F110" i="8"/>
  <c r="E109" i="8"/>
  <c r="F109" i="8"/>
  <c r="E108" i="8"/>
  <c r="F108" i="8"/>
  <c r="E107" i="8"/>
  <c r="F107" i="8"/>
  <c r="F106" i="8"/>
  <c r="E106" i="8" s="1"/>
  <c r="F105" i="8"/>
  <c r="E105" i="8" s="1"/>
  <c r="F104" i="8"/>
  <c r="E104" i="8" s="1"/>
  <c r="E103" i="8"/>
  <c r="F103" i="8"/>
  <c r="F82" i="8"/>
  <c r="E82" i="8" s="1"/>
  <c r="F80" i="8"/>
  <c r="E80" i="8" s="1"/>
  <c r="F78" i="8"/>
  <c r="E78" i="8" s="1"/>
  <c r="F76" i="8"/>
  <c r="E76" i="8" s="1"/>
  <c r="E43" i="8"/>
  <c r="F43" i="8"/>
  <c r="E42" i="8"/>
  <c r="F42" i="8"/>
  <c r="E674" i="8"/>
  <c r="F674" i="8"/>
  <c r="E670" i="8"/>
  <c r="F670" i="8"/>
  <c r="E666" i="8"/>
  <c r="F666" i="8"/>
  <c r="E662" i="8"/>
  <c r="F662" i="8"/>
  <c r="F654" i="8"/>
  <c r="E654" i="8" s="1"/>
  <c r="E637" i="8"/>
  <c r="E634" i="8"/>
  <c r="E542" i="8"/>
  <c r="F542" i="8"/>
  <c r="E536" i="8"/>
  <c r="F536" i="8"/>
  <c r="E535" i="8"/>
  <c r="F535" i="8"/>
  <c r="E534" i="8"/>
  <c r="F534" i="8"/>
  <c r="E533" i="8"/>
  <c r="F533" i="8"/>
  <c r="E532" i="8"/>
  <c r="F532" i="8"/>
  <c r="E525" i="8"/>
  <c r="F525" i="8"/>
  <c r="E523" i="8"/>
  <c r="F523" i="8"/>
  <c r="E521" i="8"/>
  <c r="F521" i="8"/>
  <c r="E519" i="8"/>
  <c r="F519" i="8"/>
  <c r="E517" i="8"/>
  <c r="F517" i="8"/>
  <c r="E515" i="8"/>
  <c r="F515" i="8"/>
  <c r="E485" i="8"/>
  <c r="F485" i="8"/>
  <c r="F481" i="8"/>
  <c r="E481" i="8" s="1"/>
  <c r="F478" i="8"/>
  <c r="E478" i="8" s="1"/>
  <c r="F471" i="8"/>
  <c r="E471" i="8" s="1"/>
  <c r="E467" i="8"/>
  <c r="F467" i="8"/>
  <c r="E434" i="8"/>
  <c r="E433" i="8"/>
  <c r="E430" i="8"/>
  <c r="E429" i="8"/>
  <c r="E395" i="8"/>
  <c r="F395" i="8"/>
  <c r="E387" i="8"/>
  <c r="F387" i="8"/>
  <c r="E363" i="8"/>
  <c r="F363" i="8"/>
  <c r="E362" i="8"/>
  <c r="F362" i="8"/>
  <c r="E361" i="8"/>
  <c r="F361" i="8"/>
  <c r="E360" i="8"/>
  <c r="F360" i="8"/>
  <c r="E359" i="8"/>
  <c r="F359" i="8"/>
  <c r="F358" i="8"/>
  <c r="E358" i="8" s="1"/>
  <c r="E357" i="8"/>
  <c r="F357" i="8"/>
  <c r="E356" i="8"/>
  <c r="F356" i="8"/>
  <c r="E355" i="8"/>
  <c r="F355" i="8"/>
  <c r="E354" i="8"/>
  <c r="F354" i="8"/>
  <c r="E353" i="8"/>
  <c r="F353" i="8"/>
  <c r="E352" i="8"/>
  <c r="F352" i="8"/>
  <c r="E345" i="8"/>
  <c r="F345" i="8"/>
  <c r="F343" i="8"/>
  <c r="E343" i="8" s="1"/>
  <c r="F342" i="8"/>
  <c r="E342" i="8" s="1"/>
  <c r="F341" i="8"/>
  <c r="E341" i="8" s="1"/>
  <c r="E324" i="8"/>
  <c r="F324" i="8"/>
  <c r="E322" i="8"/>
  <c r="F322" i="8"/>
  <c r="E320" i="8"/>
  <c r="F320" i="8"/>
  <c r="E318" i="8"/>
  <c r="F318" i="8"/>
  <c r="E314" i="8"/>
  <c r="F314" i="8"/>
  <c r="E312" i="8"/>
  <c r="E311" i="8"/>
  <c r="F311" i="8"/>
  <c r="E310" i="8"/>
  <c r="F310" i="8"/>
  <c r="F297" i="8"/>
  <c r="E297" i="8" s="1"/>
  <c r="F296" i="8"/>
  <c r="E296" i="8" s="1"/>
  <c r="F295" i="8"/>
  <c r="E295" i="8" s="1"/>
  <c r="E279" i="8"/>
  <c r="E262" i="8"/>
  <c r="F262" i="8"/>
  <c r="E260" i="8"/>
  <c r="F260" i="8"/>
  <c r="E258" i="8"/>
  <c r="F258" i="8"/>
  <c r="E256" i="8"/>
  <c r="F256" i="8"/>
  <c r="E254" i="8"/>
  <c r="F254" i="8"/>
  <c r="E252" i="8"/>
  <c r="F252" i="8"/>
  <c r="F224" i="8"/>
  <c r="E224" i="8" s="1"/>
  <c r="E221" i="8"/>
  <c r="F221" i="8"/>
  <c r="F214" i="8"/>
  <c r="E214" i="8" s="1"/>
  <c r="F210" i="8"/>
  <c r="E210" i="8" s="1"/>
  <c r="E172" i="8"/>
  <c r="E173" i="8"/>
  <c r="E18" i="22"/>
  <c r="P19" i="22" s="1"/>
  <c r="E280" i="8"/>
  <c r="E281" i="8"/>
  <c r="F281" i="8"/>
  <c r="F340" i="8"/>
  <c r="F294" i="8"/>
  <c r="E294" i="8" l="1"/>
  <c r="E340" i="8"/>
  <c r="Q237" i="20"/>
  <c r="Q203" i="22"/>
  <c r="E257" i="8" l="1"/>
  <c r="F257" i="8"/>
  <c r="F520" i="8"/>
  <c r="E520" i="8"/>
  <c r="E276" i="8" l="1"/>
  <c r="BA88" i="20" l="1"/>
  <c r="CA62" i="20" l="1"/>
  <c r="BE59" i="20" l="1"/>
  <c r="BF59" i="20" s="1"/>
  <c r="BF61" i="20" s="1"/>
  <c r="BD43" i="20" s="1"/>
  <c r="BI43" i="20" s="1"/>
  <c r="CA63" i="20"/>
  <c r="BE60" i="20" s="1"/>
  <c r="E208" i="22"/>
  <c r="BA157" i="22" l="1"/>
  <c r="F211" i="8"/>
  <c r="E211" i="8" s="1"/>
  <c r="BA184" i="20"/>
  <c r="F468" i="8"/>
  <c r="E468" i="8" s="1"/>
  <c r="P27" i="20"/>
  <c r="P26" i="20"/>
  <c r="F313" i="8" l="1"/>
  <c r="E313" i="8"/>
  <c r="F315" i="8"/>
  <c r="E315" i="8"/>
  <c r="AO11" i="20"/>
  <c r="AO10" i="20"/>
  <c r="AO9" i="20"/>
  <c r="AO8" i="20"/>
  <c r="AO7" i="20"/>
  <c r="AO6" i="20"/>
  <c r="AO5" i="20"/>
  <c r="AO4" i="20"/>
  <c r="AO3" i="20"/>
  <c r="AO2" i="20"/>
  <c r="AO12" i="20" l="1"/>
  <c r="E292" i="8" s="1"/>
  <c r="AT2" i="22" l="1"/>
  <c r="AT3" i="22"/>
  <c r="F568" i="8" l="1"/>
  <c r="AJ47" i="22" l="1"/>
  <c r="AJ46" i="22"/>
  <c r="AJ13" i="22"/>
  <c r="AJ12" i="22"/>
  <c r="AT10" i="22"/>
  <c r="AT8" i="22"/>
  <c r="AT7" i="22"/>
  <c r="AT172" i="22" l="1"/>
  <c r="AZ165" i="22"/>
  <c r="AZ158" i="22"/>
  <c r="AZ153" i="22"/>
  <c r="AZ146" i="22"/>
  <c r="AT149" i="22"/>
  <c r="AT148" i="22"/>
  <c r="AT147" i="22"/>
  <c r="AT150" i="22" l="1"/>
  <c r="BA150" i="22" s="1"/>
  <c r="F192" i="8"/>
  <c r="F191" i="8"/>
  <c r="AS123" i="22"/>
  <c r="AS136" i="22"/>
  <c r="AS135" i="22"/>
  <c r="AT129" i="22"/>
  <c r="BA149" i="22" l="1"/>
  <c r="BA148" i="22" s="1"/>
  <c r="Q204" i="22"/>
  <c r="Q205" i="22"/>
  <c r="Q206" i="22"/>
  <c r="Q236" i="20"/>
  <c r="Q238" i="20"/>
  <c r="Q239" i="20"/>
  <c r="Q240" i="20"/>
  <c r="P201" i="20"/>
  <c r="AT201" i="20" s="1"/>
  <c r="P173" i="22"/>
  <c r="AT175" i="22"/>
  <c r="E263" i="8" l="1"/>
  <c r="F263" i="8"/>
  <c r="E259" i="8"/>
  <c r="F259" i="8"/>
  <c r="E261" i="8"/>
  <c r="F261" i="8"/>
  <c r="F524" i="8"/>
  <c r="E524" i="8"/>
  <c r="F518" i="8"/>
  <c r="E518" i="8"/>
  <c r="F526" i="8"/>
  <c r="E526" i="8"/>
  <c r="F522" i="8"/>
  <c r="E522" i="8"/>
  <c r="AJ39" i="22"/>
  <c r="H37" i="24"/>
  <c r="H35" i="24"/>
  <c r="H33" i="24"/>
  <c r="T17" i="24"/>
  <c r="N25" i="24"/>
  <c r="AG26" i="24" s="1"/>
  <c r="K24" i="24"/>
  <c r="AG22" i="24" s="1"/>
  <c r="J14" i="24"/>
  <c r="T7" i="24"/>
  <c r="J7" i="24"/>
  <c r="J6" i="24"/>
  <c r="J5" i="24"/>
  <c r="AG39" i="24" l="1"/>
  <c r="AG38" i="24"/>
  <c r="AG43" i="24"/>
  <c r="AG42" i="24"/>
  <c r="AG35" i="24"/>
  <c r="AG34" i="24"/>
  <c r="AG33" i="24"/>
  <c r="AG27" i="24"/>
  <c r="AG28" i="24"/>
  <c r="AG23" i="24"/>
  <c r="AG21" i="24"/>
  <c r="F325" i="8"/>
  <c r="E325" i="8" s="1"/>
  <c r="F83" i="8"/>
  <c r="E83" i="8" s="1"/>
  <c r="Q202" i="22"/>
  <c r="F614" i="8"/>
  <c r="E614" i="8" s="1"/>
  <c r="E255" i="8" l="1"/>
  <c r="F255" i="8"/>
  <c r="AG40" i="24"/>
  <c r="AG44" i="24"/>
  <c r="AG36" i="24"/>
  <c r="AG29" i="24"/>
  <c r="AG24" i="24"/>
  <c r="AW246" i="22"/>
  <c r="AW245" i="22"/>
  <c r="AS246" i="22"/>
  <c r="AS245" i="22"/>
  <c r="AW244" i="22"/>
  <c r="AS244" i="22"/>
  <c r="AS243" i="22"/>
  <c r="AS242" i="22"/>
  <c r="F479" i="8" l="1"/>
  <c r="E479" i="8"/>
  <c r="U18" i="12"/>
  <c r="AS221" i="20" l="1"/>
  <c r="AT222" i="20"/>
  <c r="AT224" i="20"/>
  <c r="AT223" i="20"/>
  <c r="AT221" i="20"/>
  <c r="AT220" i="20"/>
  <c r="AZ219" i="20"/>
  <c r="AT225" i="20" l="1"/>
  <c r="BA222" i="20" s="1"/>
  <c r="K25" i="12"/>
  <c r="AG23" i="12" s="1"/>
  <c r="N26" i="12"/>
  <c r="AG29" i="12" s="1"/>
  <c r="F693" i="8"/>
  <c r="H38" i="12"/>
  <c r="H36" i="12"/>
  <c r="H34" i="12"/>
  <c r="BA223" i="20" l="1"/>
  <c r="BA156" i="22"/>
  <c r="AG44" i="12"/>
  <c r="AG43" i="12"/>
  <c r="AG34" i="12"/>
  <c r="AG35" i="12"/>
  <c r="AG36" i="12"/>
  <c r="AG40" i="12"/>
  <c r="AG39" i="12"/>
  <c r="F699" i="8"/>
  <c r="F701" i="8"/>
  <c r="F690" i="8"/>
  <c r="AG24" i="12"/>
  <c r="AG27" i="12"/>
  <c r="AG28" i="12"/>
  <c r="F700" i="8"/>
  <c r="AG22" i="12"/>
  <c r="F689" i="8"/>
  <c r="AZ180" i="20"/>
  <c r="P194" i="20"/>
  <c r="F425" i="8"/>
  <c r="F424" i="8"/>
  <c r="F423" i="8"/>
  <c r="F422" i="8"/>
  <c r="AJ55" i="20"/>
  <c r="AJ54" i="20"/>
  <c r="AJ53" i="20"/>
  <c r="AJ52" i="20"/>
  <c r="P26" i="22"/>
  <c r="P25" i="22"/>
  <c r="P24" i="22"/>
  <c r="P33" i="20"/>
  <c r="P32" i="20"/>
  <c r="P31" i="20"/>
  <c r="F327" i="8"/>
  <c r="F309" i="8"/>
  <c r="E251" i="20"/>
  <c r="AT97" i="22"/>
  <c r="AJ57" i="22"/>
  <c r="AJ59" i="22"/>
  <c r="AJ58" i="22"/>
  <c r="AJ56" i="22"/>
  <c r="AJ55" i="22"/>
  <c r="AJ54" i="22"/>
  <c r="AJ53" i="22"/>
  <c r="AJ52" i="22"/>
  <c r="AJ51" i="22"/>
  <c r="AJ11" i="22"/>
  <c r="F274" i="8" l="1"/>
  <c r="E274" i="8"/>
  <c r="J21" i="24"/>
  <c r="F81" i="8"/>
  <c r="E81" i="8" s="1"/>
  <c r="T20" i="24"/>
  <c r="E79" i="8"/>
  <c r="F79" i="8"/>
  <c r="T21" i="24"/>
  <c r="F84" i="8"/>
  <c r="E84" i="8" s="1"/>
  <c r="P166" i="22"/>
  <c r="AT166" i="22" s="1"/>
  <c r="F321" i="8"/>
  <c r="E321" i="8"/>
  <c r="F326" i="8"/>
  <c r="E326" i="8"/>
  <c r="F537" i="8"/>
  <c r="E537" i="8"/>
  <c r="F323" i="8"/>
  <c r="E323" i="8"/>
  <c r="AJ56" i="20"/>
  <c r="E252" i="20"/>
  <c r="E218" i="22"/>
  <c r="E275" i="8" s="1"/>
  <c r="AG41" i="12"/>
  <c r="E700" i="8" s="1"/>
  <c r="BA155" i="22"/>
  <c r="U153" i="22" s="1"/>
  <c r="W270" i="22" s="1"/>
  <c r="AG45" i="12"/>
  <c r="E701" i="8" s="1"/>
  <c r="AG25" i="12"/>
  <c r="E689" i="8" s="1"/>
  <c r="F480" i="8"/>
  <c r="AT194" i="20"/>
  <c r="V44" i="24"/>
  <c r="AT173" i="22"/>
  <c r="AG30" i="12"/>
  <c r="E690" i="8" s="1"/>
  <c r="AG37" i="12"/>
  <c r="E699" i="8" s="1"/>
  <c r="AJ60" i="22"/>
  <c r="V42" i="24" l="1"/>
  <c r="E253" i="20"/>
  <c r="F538" i="8"/>
  <c r="E538" i="8"/>
  <c r="BA214" i="22"/>
  <c r="BA215" i="22"/>
  <c r="E344" i="8"/>
  <c r="E693" i="8"/>
  <c r="AT81" i="20"/>
  <c r="E388" i="8" s="1"/>
  <c r="E309" i="8"/>
  <c r="F66" i="8"/>
  <c r="E66" i="8" s="1"/>
  <c r="AT22" i="20"/>
  <c r="E308" i="8" s="1"/>
  <c r="AT21" i="20"/>
  <c r="AT20" i="20"/>
  <c r="AT19" i="20"/>
  <c r="F539" i="8" l="1"/>
  <c r="E539" i="8"/>
  <c r="BA213" i="22"/>
  <c r="AT23" i="20"/>
  <c r="E503" i="8"/>
  <c r="E505" i="8"/>
  <c r="AT223" i="22"/>
  <c r="AT226" i="22"/>
  <c r="AT225" i="22"/>
  <c r="AT224" i="22"/>
  <c r="AT257" i="20"/>
  <c r="AT258" i="20"/>
  <c r="AT259" i="20"/>
  <c r="AT260" i="20"/>
  <c r="AS260" i="20"/>
  <c r="AS259" i="20"/>
  <c r="AS258" i="20"/>
  <c r="AS257" i="20"/>
  <c r="AZ255" i="20"/>
  <c r="AZ221" i="22"/>
  <c r="AS226" i="22"/>
  <c r="AS225" i="22"/>
  <c r="AS224" i="22"/>
  <c r="AS223" i="22"/>
  <c r="T54" i="20"/>
  <c r="N54" i="20"/>
  <c r="K54" i="20"/>
  <c r="H54" i="20"/>
  <c r="AT6" i="20"/>
  <c r="J15" i="12" s="1"/>
  <c r="F681" i="8" s="1"/>
  <c r="E681" i="8" s="1"/>
  <c r="Q201" i="22"/>
  <c r="F673" i="8"/>
  <c r="E673" i="8" s="1"/>
  <c r="F672" i="8"/>
  <c r="E672" i="8" s="1"/>
  <c r="F669" i="8"/>
  <c r="E669" i="8" s="1"/>
  <c r="F668" i="8"/>
  <c r="E668" i="8" s="1"/>
  <c r="F665" i="8"/>
  <c r="E665" i="8" s="1"/>
  <c r="F664" i="8"/>
  <c r="E664" i="8" s="1"/>
  <c r="F661" i="8"/>
  <c r="E661" i="8" s="1"/>
  <c r="F660" i="8"/>
  <c r="E660" i="8" s="1"/>
  <c r="I13" i="17"/>
  <c r="F659" i="8" s="1"/>
  <c r="E659" i="8" s="1"/>
  <c r="F658" i="8"/>
  <c r="E658" i="8" s="1"/>
  <c r="F657" i="8"/>
  <c r="E657" i="8" s="1"/>
  <c r="F656" i="8"/>
  <c r="E656" i="8" s="1"/>
  <c r="I9" i="17"/>
  <c r="F655" i="8" s="1"/>
  <c r="E655" i="8" s="1"/>
  <c r="F653" i="8"/>
  <c r="E653" i="8" s="1"/>
  <c r="F652" i="8"/>
  <c r="E652" i="8" s="1"/>
  <c r="F643" i="8"/>
  <c r="E643" i="8" s="1"/>
  <c r="F639" i="8"/>
  <c r="E639" i="8" s="1"/>
  <c r="F640" i="8"/>
  <c r="E640" i="8" s="1"/>
  <c r="F641" i="8"/>
  <c r="E641" i="8" s="1"/>
  <c r="F638" i="8"/>
  <c r="E638" i="8" s="1"/>
  <c r="F623" i="8"/>
  <c r="E623" i="8" s="1"/>
  <c r="F650" i="8"/>
  <c r="E650" i="8" s="1"/>
  <c r="F642" i="8"/>
  <c r="E642" i="8" s="1"/>
  <c r="F637" i="8"/>
  <c r="F634" i="8"/>
  <c r="F631" i="8"/>
  <c r="E631" i="8" s="1"/>
  <c r="F627" i="8"/>
  <c r="E627" i="8" s="1"/>
  <c r="U11" i="16"/>
  <c r="F632" i="8" s="1"/>
  <c r="E632" i="8" s="1"/>
  <c r="F611" i="8"/>
  <c r="E611" i="8" s="1"/>
  <c r="F612" i="8"/>
  <c r="E612" i="8" s="1"/>
  <c r="F613" i="8"/>
  <c r="E613" i="8" s="1"/>
  <c r="F615" i="8"/>
  <c r="E615" i="8" s="1"/>
  <c r="F557" i="8"/>
  <c r="E557" i="8" s="1"/>
  <c r="F567" i="8"/>
  <c r="E567" i="8" s="1"/>
  <c r="E568" i="8"/>
  <c r="F575" i="8"/>
  <c r="E575" i="8" s="1"/>
  <c r="F594" i="8"/>
  <c r="E594" i="8" s="1"/>
  <c r="E549" i="8"/>
  <c r="U24" i="15"/>
  <c r="F621" i="8" s="1"/>
  <c r="E621" i="8" s="1"/>
  <c r="W25" i="23"/>
  <c r="F593" i="8" s="1"/>
  <c r="E593" i="8" s="1"/>
  <c r="W24" i="23"/>
  <c r="F592" i="8" s="1"/>
  <c r="E592" i="8" s="1"/>
  <c r="W22" i="23"/>
  <c r="F591" i="8" s="1"/>
  <c r="E591" i="8" s="1"/>
  <c r="W21" i="23"/>
  <c r="F590" i="8" s="1"/>
  <c r="E590" i="8" s="1"/>
  <c r="W18" i="23"/>
  <c r="F589" i="8" s="1"/>
  <c r="E589" i="8" s="1"/>
  <c r="W17" i="23"/>
  <c r="F588" i="8" s="1"/>
  <c r="E588" i="8" s="1"/>
  <c r="W15" i="23"/>
  <c r="F587" i="8" s="1"/>
  <c r="E587" i="8" s="1"/>
  <c r="W14" i="23"/>
  <c r="F586" i="8" s="1"/>
  <c r="E586" i="8" s="1"/>
  <c r="W11" i="23"/>
  <c r="F585" i="8" s="1"/>
  <c r="E585" i="8" s="1"/>
  <c r="W10" i="23"/>
  <c r="F584" i="8" s="1"/>
  <c r="E584" i="8" s="1"/>
  <c r="W8" i="23"/>
  <c r="F583" i="8" s="1"/>
  <c r="E583" i="8" s="1"/>
  <c r="W7" i="23"/>
  <c r="F582" i="8" s="1"/>
  <c r="E582" i="8" s="1"/>
  <c r="W5" i="18"/>
  <c r="F551" i="8" s="1"/>
  <c r="E551" i="8" s="1"/>
  <c r="W6" i="18"/>
  <c r="F552" i="8" s="1"/>
  <c r="E552" i="8" s="1"/>
  <c r="W7" i="18"/>
  <c r="F553" i="8" s="1"/>
  <c r="E553" i="8" s="1"/>
  <c r="W8" i="18"/>
  <c r="F554" i="8" s="1"/>
  <c r="E554" i="8" s="1"/>
  <c r="AB11" i="18"/>
  <c r="F559" i="8" s="1"/>
  <c r="E559" i="8" s="1"/>
  <c r="W18" i="18"/>
  <c r="F569" i="8" s="1"/>
  <c r="E569" i="8" s="1"/>
  <c r="W19" i="18"/>
  <c r="F570" i="8" s="1"/>
  <c r="E570" i="8" s="1"/>
  <c r="W20" i="18"/>
  <c r="F571" i="8" s="1"/>
  <c r="E571" i="8" s="1"/>
  <c r="W21" i="18"/>
  <c r="F572" i="8" s="1"/>
  <c r="E572" i="8" s="1"/>
  <c r="W22" i="18"/>
  <c r="F573" i="8" s="1"/>
  <c r="E573" i="8" s="1"/>
  <c r="W26" i="18"/>
  <c r="F576" i="8" s="1"/>
  <c r="E576" i="8" s="1"/>
  <c r="W27" i="18"/>
  <c r="F577" i="8" s="1"/>
  <c r="E577" i="8" s="1"/>
  <c r="W28" i="18"/>
  <c r="F578" i="8" s="1"/>
  <c r="E578" i="8" s="1"/>
  <c r="W29" i="18"/>
  <c r="F579" i="8" s="1"/>
  <c r="E579" i="8" s="1"/>
  <c r="W30" i="18"/>
  <c r="F580" i="8" s="1"/>
  <c r="E580" i="8" s="1"/>
  <c r="W31" i="18"/>
  <c r="F581" i="8" s="1"/>
  <c r="E581" i="8" s="1"/>
  <c r="W23" i="18"/>
  <c r="F574" i="8" s="1"/>
  <c r="E574" i="8" s="1"/>
  <c r="U35" i="10"/>
  <c r="F44" i="8" s="1"/>
  <c r="E44" i="8" s="1"/>
  <c r="U33" i="10"/>
  <c r="F47" i="8" s="1"/>
  <c r="E47" i="8" s="1"/>
  <c r="AT161" i="20"/>
  <c r="E451" i="8" s="1"/>
  <c r="AT160" i="20"/>
  <c r="E450" i="8" s="1"/>
  <c r="U31" i="10"/>
  <c r="AQ162" i="20" s="1"/>
  <c r="U32" i="10"/>
  <c r="AQ164" i="20" s="1"/>
  <c r="AT164" i="20"/>
  <c r="E453" i="8" s="1"/>
  <c r="AT163" i="20"/>
  <c r="E452" i="8" s="1"/>
  <c r="F6" i="8"/>
  <c r="E6" i="8" s="1"/>
  <c r="F5" i="8"/>
  <c r="E5" i="8" s="1"/>
  <c r="F20" i="8"/>
  <c r="E20" i="8" s="1"/>
  <c r="U34" i="10"/>
  <c r="F48" i="8" s="1"/>
  <c r="E48" i="8" s="1"/>
  <c r="E3" i="8"/>
  <c r="F7" i="8"/>
  <c r="E7" i="8" s="1"/>
  <c r="V6" i="10"/>
  <c r="F8" i="8" s="1"/>
  <c r="E8" i="8" s="1"/>
  <c r="F9" i="8"/>
  <c r="E9" i="8" s="1"/>
  <c r="F10" i="8"/>
  <c r="E10" i="8" s="1"/>
  <c r="V9" i="10"/>
  <c r="F11" i="8" s="1"/>
  <c r="E11" i="8" s="1"/>
  <c r="F12" i="8"/>
  <c r="E12" i="8" s="1"/>
  <c r="F13" i="8"/>
  <c r="E13" i="8" s="1"/>
  <c r="V12" i="10"/>
  <c r="F14" i="8" s="1"/>
  <c r="E14" i="8" s="1"/>
  <c r="F15" i="8"/>
  <c r="E15" i="8" s="1"/>
  <c r="V14" i="10"/>
  <c r="F16" i="8" s="1"/>
  <c r="E16" i="8" s="1"/>
  <c r="F17" i="8"/>
  <c r="E17" i="8" s="1"/>
  <c r="F18" i="8"/>
  <c r="E18" i="8" s="1"/>
  <c r="F19" i="8"/>
  <c r="E19" i="8" s="1"/>
  <c r="V21" i="10"/>
  <c r="F21" i="8" s="1"/>
  <c r="E21" i="8" s="1"/>
  <c r="V22" i="10"/>
  <c r="F22" i="8" s="1"/>
  <c r="E22" i="8" s="1"/>
  <c r="F23" i="8"/>
  <c r="E23" i="8" s="1"/>
  <c r="F24" i="8"/>
  <c r="E24" i="8" s="1"/>
  <c r="E24" i="10"/>
  <c r="J8" i="24" s="1"/>
  <c r="F26" i="8"/>
  <c r="E26" i="8"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U36" i="10"/>
  <c r="F49" i="8" s="1"/>
  <c r="E49" i="8" s="1"/>
  <c r="F50" i="8"/>
  <c r="E50" i="8" s="1"/>
  <c r="F51" i="8"/>
  <c r="E51" i="8" s="1"/>
  <c r="F52" i="8"/>
  <c r="E52" i="8" s="1"/>
  <c r="F53" i="8"/>
  <c r="E53" i="8" s="1"/>
  <c r="F2" i="8"/>
  <c r="E2" i="8" s="1"/>
  <c r="E56" i="8"/>
  <c r="E54" i="8"/>
  <c r="F57" i="8"/>
  <c r="E57" i="8" s="1"/>
  <c r="F55" i="8"/>
  <c r="E55" i="8" s="1"/>
  <c r="AN11" i="22"/>
  <c r="AN10" i="22"/>
  <c r="AT27" i="20"/>
  <c r="AZ155" i="20"/>
  <c r="AS163" i="20"/>
  <c r="AS164" i="20"/>
  <c r="AS160" i="20"/>
  <c r="AS161" i="20"/>
  <c r="AT157" i="20"/>
  <c r="E448" i="8" s="1"/>
  <c r="AS157" i="20"/>
  <c r="AT158" i="20"/>
  <c r="E449" i="8" s="1"/>
  <c r="AS158" i="20"/>
  <c r="AS156" i="20"/>
  <c r="AT136" i="22"/>
  <c r="E196" i="8" s="1"/>
  <c r="AT135" i="22"/>
  <c r="E195" i="8" s="1"/>
  <c r="AT132" i="22"/>
  <c r="E193" i="8" s="1"/>
  <c r="AT133" i="22"/>
  <c r="E194" i="8" s="1"/>
  <c r="E191" i="8"/>
  <c r="AT130" i="22"/>
  <c r="E192" i="8" s="1"/>
  <c r="E161" i="22"/>
  <c r="E171" i="22" s="1"/>
  <c r="E223" i="8"/>
  <c r="E226" i="8"/>
  <c r="E229" i="8"/>
  <c r="AT114" i="22"/>
  <c r="AT115" i="22"/>
  <c r="E181" i="8" s="1"/>
  <c r="AT116" i="22"/>
  <c r="AT117" i="22"/>
  <c r="E183" i="8" s="1"/>
  <c r="AT119" i="22"/>
  <c r="E184" i="8" s="1"/>
  <c r="AT120" i="22"/>
  <c r="AT121" i="22"/>
  <c r="E186" i="8" s="1"/>
  <c r="AT123" i="22"/>
  <c r="E187" i="8" s="1"/>
  <c r="AT125" i="22"/>
  <c r="E188" i="8" s="1"/>
  <c r="AT33" i="22"/>
  <c r="AT36" i="22"/>
  <c r="E94" i="8" s="1"/>
  <c r="AT32" i="22"/>
  <c r="E90" i="8" s="1"/>
  <c r="AT35" i="22"/>
  <c r="E93" i="8" s="1"/>
  <c r="AQ16" i="22"/>
  <c r="AQ17" i="22"/>
  <c r="AQ18" i="22"/>
  <c r="AB221" i="22"/>
  <c r="AB222" i="22"/>
  <c r="AB223" i="22"/>
  <c r="AB211" i="22"/>
  <c r="AB212" i="22"/>
  <c r="AB213" i="22"/>
  <c r="AB200" i="22"/>
  <c r="AB201" i="22"/>
  <c r="AB202" i="22"/>
  <c r="AT192" i="22"/>
  <c r="AT193" i="22"/>
  <c r="E246" i="8" s="1"/>
  <c r="AT194" i="22"/>
  <c r="AT195" i="22"/>
  <c r="E248" i="8" s="1"/>
  <c r="AT196" i="22"/>
  <c r="E249" i="8" s="1"/>
  <c r="AB192" i="22"/>
  <c r="AB193" i="22"/>
  <c r="AB194" i="22"/>
  <c r="AS193" i="22"/>
  <c r="AS194" i="22"/>
  <c r="AS195" i="22"/>
  <c r="AS196" i="22"/>
  <c r="AS192" i="22"/>
  <c r="AT186" i="22"/>
  <c r="E240" i="8" s="1"/>
  <c r="AT187" i="22"/>
  <c r="E241" i="8" s="1"/>
  <c r="AT188" i="22"/>
  <c r="E242" i="8" s="1"/>
  <c r="AB185" i="22"/>
  <c r="AB186" i="22"/>
  <c r="AB187" i="22"/>
  <c r="AT178" i="22"/>
  <c r="E233" i="8" s="1"/>
  <c r="AT179" i="22"/>
  <c r="E234" i="8" s="1"/>
  <c r="AT180" i="22"/>
  <c r="E235" i="8" s="1"/>
  <c r="AT181" i="22"/>
  <c r="AT182" i="22"/>
  <c r="E237" i="8" s="1"/>
  <c r="AB177" i="22"/>
  <c r="AB178" i="22"/>
  <c r="AB179" i="22"/>
  <c r="AS187" i="22"/>
  <c r="AS188" i="22"/>
  <c r="AS186" i="22"/>
  <c r="AS179" i="22"/>
  <c r="AS180" i="22"/>
  <c r="AS181" i="22"/>
  <c r="AS182" i="22"/>
  <c r="AS178" i="22"/>
  <c r="AB165" i="22"/>
  <c r="AB166" i="22"/>
  <c r="AB167" i="22"/>
  <c r="AS175" i="22"/>
  <c r="AS172" i="22"/>
  <c r="AB158" i="22"/>
  <c r="AB159" i="22"/>
  <c r="AB160" i="22"/>
  <c r="AB153" i="22"/>
  <c r="AB154" i="22"/>
  <c r="AB155" i="22"/>
  <c r="AB146" i="22"/>
  <c r="AB147" i="22"/>
  <c r="AB148" i="22"/>
  <c r="E206" i="8"/>
  <c r="E207" i="8"/>
  <c r="E205" i="8"/>
  <c r="AS149" i="22"/>
  <c r="AS148" i="22"/>
  <c r="AS147" i="22"/>
  <c r="AT139" i="22"/>
  <c r="AT140" i="22"/>
  <c r="E200" i="8" s="1"/>
  <c r="AT142" i="22"/>
  <c r="AT143" i="22"/>
  <c r="E202" i="8" s="1"/>
  <c r="AB138" i="22"/>
  <c r="AB139" i="22"/>
  <c r="AB140" i="22"/>
  <c r="AS143" i="22"/>
  <c r="AS142" i="22"/>
  <c r="AS140" i="22"/>
  <c r="AS139" i="22"/>
  <c r="AB127" i="22"/>
  <c r="AB128" i="22"/>
  <c r="AB129" i="22"/>
  <c r="AS132" i="22"/>
  <c r="AS133" i="22"/>
  <c r="AS130" i="22"/>
  <c r="AS129" i="22"/>
  <c r="AS128" i="22"/>
  <c r="AB113" i="22"/>
  <c r="AB114" i="22"/>
  <c r="AB115" i="22"/>
  <c r="BA112" i="22"/>
  <c r="BA111" i="22"/>
  <c r="AT98" i="22"/>
  <c r="AT99" i="22"/>
  <c r="AT100" i="22"/>
  <c r="AZ96" i="22"/>
  <c r="AT86" i="22"/>
  <c r="AT87" i="22"/>
  <c r="E155" i="8" s="1"/>
  <c r="AT88" i="22"/>
  <c r="E156" i="8" s="1"/>
  <c r="AT89" i="22"/>
  <c r="E157" i="8" s="1"/>
  <c r="AT90" i="22"/>
  <c r="E158" i="8" s="1"/>
  <c r="AT91" i="22"/>
  <c r="E159" i="8" s="1"/>
  <c r="AT92" i="22"/>
  <c r="E160" i="8" s="1"/>
  <c r="AT93" i="22"/>
  <c r="E161" i="8" s="1"/>
  <c r="AT94" i="22"/>
  <c r="E162" i="8" s="1"/>
  <c r="AZ84" i="22"/>
  <c r="AT105" i="22"/>
  <c r="AT106" i="22"/>
  <c r="AS125" i="22"/>
  <c r="AS121" i="22"/>
  <c r="AS120" i="22"/>
  <c r="AS119" i="22"/>
  <c r="AS115" i="22"/>
  <c r="AS116" i="22"/>
  <c r="AS117" i="22"/>
  <c r="AS114" i="22"/>
  <c r="AB108" i="22"/>
  <c r="AB109" i="22"/>
  <c r="AB110" i="22"/>
  <c r="AB103" i="22"/>
  <c r="AB104" i="22"/>
  <c r="AB105" i="22"/>
  <c r="AT104" i="22"/>
  <c r="E171" i="8" s="1"/>
  <c r="AS104" i="22"/>
  <c r="AB96" i="22"/>
  <c r="AB97" i="22"/>
  <c r="AB98" i="22"/>
  <c r="AB85" i="22"/>
  <c r="AB86" i="22"/>
  <c r="AB87" i="22"/>
  <c r="AS98" i="22"/>
  <c r="AS99" i="22"/>
  <c r="AS100" i="22"/>
  <c r="AS97" i="22"/>
  <c r="AS87" i="22"/>
  <c r="AS88" i="22"/>
  <c r="AS89" i="22"/>
  <c r="AS90" i="22"/>
  <c r="AS91" i="22"/>
  <c r="AS92" i="22"/>
  <c r="AS93" i="22"/>
  <c r="AS94" i="22"/>
  <c r="AS86" i="22"/>
  <c r="AB39" i="22"/>
  <c r="AB40" i="22"/>
  <c r="AB41" i="22"/>
  <c r="AT81" i="22"/>
  <c r="E150" i="8" s="1"/>
  <c r="AT75" i="22"/>
  <c r="E143" i="8" s="1"/>
  <c r="AT76" i="22"/>
  <c r="E144" i="8" s="1"/>
  <c r="AT77" i="22"/>
  <c r="E145" i="8" s="1"/>
  <c r="AT78" i="22"/>
  <c r="E146" i="8" s="1"/>
  <c r="AT79" i="22"/>
  <c r="E147" i="8" s="1"/>
  <c r="AT80" i="22"/>
  <c r="E148" i="8" s="1"/>
  <c r="AT74" i="22"/>
  <c r="E142" i="8" s="1"/>
  <c r="AT71" i="22"/>
  <c r="E140" i="8" s="1"/>
  <c r="AT72" i="22"/>
  <c r="E141" i="8" s="1"/>
  <c r="AT62" i="22"/>
  <c r="E131" i="8" s="1"/>
  <c r="AT63" i="22"/>
  <c r="E132" i="8" s="1"/>
  <c r="AT64" i="22"/>
  <c r="E133" i="8" s="1"/>
  <c r="AT65" i="22"/>
  <c r="E134" i="8" s="1"/>
  <c r="AT66" i="22"/>
  <c r="E135" i="8" s="1"/>
  <c r="AT67" i="22"/>
  <c r="E136" i="8" s="1"/>
  <c r="AT68" i="22"/>
  <c r="E137" i="8" s="1"/>
  <c r="AT69" i="22"/>
  <c r="E138" i="8" s="1"/>
  <c r="AT70" i="22"/>
  <c r="E139" i="8" s="1"/>
  <c r="AT61" i="22"/>
  <c r="E130" i="8" s="1"/>
  <c r="AT52" i="22"/>
  <c r="E121" i="8" s="1"/>
  <c r="AT53" i="22"/>
  <c r="E122" i="8" s="1"/>
  <c r="AT54" i="22"/>
  <c r="E123" i="8" s="1"/>
  <c r="AT55" i="22"/>
  <c r="E124" i="8" s="1"/>
  <c r="AT56" i="22"/>
  <c r="E125" i="8" s="1"/>
  <c r="AT57" i="22"/>
  <c r="E126" i="8" s="1"/>
  <c r="AT51" i="22"/>
  <c r="E120" i="8" s="1"/>
  <c r="AT59" i="22"/>
  <c r="E129" i="8" s="1"/>
  <c r="F128" i="8"/>
  <c r="E128" i="8" s="1"/>
  <c r="AT58" i="22"/>
  <c r="E127" i="8" s="1"/>
  <c r="AS75" i="22"/>
  <c r="AS76" i="22"/>
  <c r="AS77" i="22"/>
  <c r="AS78" i="22"/>
  <c r="AS79" i="22"/>
  <c r="AS80" i="22"/>
  <c r="AS81" i="22"/>
  <c r="AS74" i="22"/>
  <c r="AS62" i="22"/>
  <c r="AS63" i="22"/>
  <c r="AS64" i="22"/>
  <c r="AS65" i="22"/>
  <c r="AS66" i="22"/>
  <c r="AS67" i="22"/>
  <c r="AS68" i="22"/>
  <c r="AS69" i="22"/>
  <c r="AS70" i="22"/>
  <c r="AS71" i="22"/>
  <c r="AS72" i="22"/>
  <c r="AS61" i="22"/>
  <c r="AS52" i="22"/>
  <c r="AS53" i="22"/>
  <c r="AS54" i="22"/>
  <c r="AS55" i="22"/>
  <c r="AS56" i="22"/>
  <c r="AS57" i="22"/>
  <c r="AS58" i="22"/>
  <c r="AS59" i="22"/>
  <c r="AS51" i="22"/>
  <c r="E119" i="8"/>
  <c r="AN44" i="22"/>
  <c r="AN45" i="22"/>
  <c r="F101" i="8"/>
  <c r="AJ44" i="22"/>
  <c r="AJ45" i="22"/>
  <c r="AN39" i="22"/>
  <c r="AN40" i="22"/>
  <c r="AJ40" i="22"/>
  <c r="AJ41" i="22"/>
  <c r="F118" i="8"/>
  <c r="E118" i="8" s="1"/>
  <c r="AB30" i="22"/>
  <c r="AB31" i="22"/>
  <c r="AB32" i="22"/>
  <c r="AT34" i="22"/>
  <c r="E92" i="8" s="1"/>
  <c r="AS32" i="22"/>
  <c r="AS33" i="22"/>
  <c r="AS34" i="22"/>
  <c r="AS35" i="22"/>
  <c r="AS36" i="22"/>
  <c r="AT31" i="22"/>
  <c r="E89" i="8" s="1"/>
  <c r="AS31" i="22"/>
  <c r="AB22" i="22"/>
  <c r="AB23" i="22"/>
  <c r="AB24" i="22"/>
  <c r="AB17" i="22"/>
  <c r="AB18" i="22"/>
  <c r="AB19" i="22"/>
  <c r="AB5" i="22"/>
  <c r="AB6" i="22"/>
  <c r="AB7" i="22"/>
  <c r="F286" i="8"/>
  <c r="E286" i="8" s="1"/>
  <c r="F283" i="8"/>
  <c r="E283" i="8" s="1"/>
  <c r="F282" i="8"/>
  <c r="E282" i="8" s="1"/>
  <c r="F280" i="8"/>
  <c r="F279" i="8"/>
  <c r="F275" i="8"/>
  <c r="F222" i="8"/>
  <c r="E222" i="8" s="1"/>
  <c r="F217" i="8"/>
  <c r="E217" i="8" s="1"/>
  <c r="F215" i="8"/>
  <c r="E215" i="8" s="1"/>
  <c r="F177" i="8"/>
  <c r="E177" i="8" s="1"/>
  <c r="F176" i="8"/>
  <c r="E176" i="8" s="1"/>
  <c r="F173" i="8"/>
  <c r="F172" i="8"/>
  <c r="F168" i="8"/>
  <c r="E168" i="8" s="1"/>
  <c r="F167" i="8"/>
  <c r="E167" i="8" s="1"/>
  <c r="F166" i="8"/>
  <c r="E166" i="8" s="1"/>
  <c r="F165" i="8"/>
  <c r="E165" i="8" s="1"/>
  <c r="F151" i="8"/>
  <c r="E151" i="8" s="1"/>
  <c r="I49" i="22"/>
  <c r="F116" i="8" s="1"/>
  <c r="E116" i="8" s="1"/>
  <c r="E49" i="22"/>
  <c r="F115" i="8" s="1"/>
  <c r="E115" i="8" s="1"/>
  <c r="F102" i="8"/>
  <c r="E102" i="8" s="1"/>
  <c r="F85" i="8"/>
  <c r="E85" i="8" s="1"/>
  <c r="F72" i="8"/>
  <c r="E72" i="8" s="1"/>
  <c r="F70" i="8"/>
  <c r="E70" i="8" s="1"/>
  <c r="F65" i="8"/>
  <c r="E65" i="8" s="1"/>
  <c r="F64" i="8"/>
  <c r="E64" i="8" s="1"/>
  <c r="F63" i="8"/>
  <c r="E63" i="8" s="1"/>
  <c r="F61" i="8"/>
  <c r="E61" i="8" s="1"/>
  <c r="AJ10" i="22"/>
  <c r="AJ14" i="22" s="1"/>
  <c r="AJ5" i="22"/>
  <c r="AJ6" i="22"/>
  <c r="AJ7" i="22"/>
  <c r="AN6" i="22"/>
  <c r="AN5" i="22"/>
  <c r="J26" i="22"/>
  <c r="K26" i="22"/>
  <c r="AT148" i="20"/>
  <c r="AT149" i="20"/>
  <c r="E443" i="8" s="1"/>
  <c r="AT151" i="20"/>
  <c r="E444" i="8" s="1"/>
  <c r="AT152" i="20"/>
  <c r="E445" i="8" s="1"/>
  <c r="AT144" i="20"/>
  <c r="AT145" i="20"/>
  <c r="E440" i="8" s="1"/>
  <c r="AT147" i="20"/>
  <c r="E441" i="8" s="1"/>
  <c r="AT142" i="20"/>
  <c r="AT143" i="20"/>
  <c r="E438" i="8" s="1"/>
  <c r="BA140" i="20"/>
  <c r="BA139" i="20"/>
  <c r="AT133" i="20"/>
  <c r="AT134" i="20"/>
  <c r="F284" i="8"/>
  <c r="F277" i="8"/>
  <c r="F267" i="8"/>
  <c r="F250" i="8"/>
  <c r="F246" i="8"/>
  <c r="F247" i="8"/>
  <c r="F248" i="8"/>
  <c r="F249" i="8"/>
  <c r="F245" i="8"/>
  <c r="F243" i="8"/>
  <c r="F241" i="8"/>
  <c r="F242" i="8"/>
  <c r="F240" i="8"/>
  <c r="F238" i="8"/>
  <c r="F234" i="8"/>
  <c r="F235" i="8"/>
  <c r="F236" i="8"/>
  <c r="F237" i="8"/>
  <c r="F233" i="8"/>
  <c r="F231" i="8"/>
  <c r="F229" i="8"/>
  <c r="F226" i="8"/>
  <c r="F219" i="8"/>
  <c r="F212" i="8"/>
  <c r="F208" i="8"/>
  <c r="F207" i="8"/>
  <c r="F206" i="8"/>
  <c r="F205" i="8"/>
  <c r="F203" i="8"/>
  <c r="F200" i="8"/>
  <c r="F201" i="8"/>
  <c r="F202" i="8"/>
  <c r="F199" i="8"/>
  <c r="F197" i="8"/>
  <c r="F195" i="8"/>
  <c r="F196" i="8"/>
  <c r="F193" i="8"/>
  <c r="F194" i="8"/>
  <c r="F189" i="8"/>
  <c r="F188" i="8"/>
  <c r="F187" i="8"/>
  <c r="F185" i="8"/>
  <c r="F186" i="8"/>
  <c r="F184" i="8"/>
  <c r="F181" i="8"/>
  <c r="F182" i="8"/>
  <c r="F183" i="8"/>
  <c r="F180" i="8"/>
  <c r="F178" i="8"/>
  <c r="F174" i="8"/>
  <c r="F171" i="8"/>
  <c r="F169" i="8"/>
  <c r="F163" i="8"/>
  <c r="F155" i="8"/>
  <c r="F156" i="8"/>
  <c r="F157" i="8"/>
  <c r="F158" i="8"/>
  <c r="F159" i="8"/>
  <c r="F160" i="8"/>
  <c r="F161" i="8"/>
  <c r="F162" i="8"/>
  <c r="F154" i="8"/>
  <c r="F152" i="8"/>
  <c r="F150" i="8"/>
  <c r="F143" i="8"/>
  <c r="F144" i="8"/>
  <c r="F145" i="8"/>
  <c r="F146" i="8"/>
  <c r="F147" i="8"/>
  <c r="F148" i="8"/>
  <c r="F142" i="8"/>
  <c r="F131" i="8"/>
  <c r="F132" i="8"/>
  <c r="F133" i="8"/>
  <c r="F134" i="8"/>
  <c r="F135" i="8"/>
  <c r="F136" i="8"/>
  <c r="F137" i="8"/>
  <c r="F138" i="8"/>
  <c r="F139" i="8"/>
  <c r="F140" i="8"/>
  <c r="F141" i="8"/>
  <c r="F130" i="8"/>
  <c r="F129" i="8"/>
  <c r="F121" i="8"/>
  <c r="F122" i="8"/>
  <c r="F123" i="8"/>
  <c r="F124" i="8"/>
  <c r="F125" i="8"/>
  <c r="F126" i="8"/>
  <c r="F127" i="8"/>
  <c r="F120" i="8"/>
  <c r="F119" i="8"/>
  <c r="F99" i="8"/>
  <c r="F98" i="8"/>
  <c r="F97" i="8"/>
  <c r="F95" i="8"/>
  <c r="F90" i="8"/>
  <c r="F91" i="8"/>
  <c r="F92" i="8"/>
  <c r="F93" i="8"/>
  <c r="F94" i="8"/>
  <c r="F89" i="8"/>
  <c r="F74" i="8"/>
  <c r="F67" i="8"/>
  <c r="F62" i="8"/>
  <c r="F60" i="8"/>
  <c r="F59" i="8"/>
  <c r="F58" i="8"/>
  <c r="F56" i="8"/>
  <c r="F54" i="8"/>
  <c r="F292" i="8"/>
  <c r="AJ6" i="20"/>
  <c r="AJ7" i="20"/>
  <c r="F293" i="8"/>
  <c r="F298" i="8"/>
  <c r="E298" i="8" s="1"/>
  <c r="F299" i="8"/>
  <c r="E299" i="8" s="1"/>
  <c r="F300" i="8"/>
  <c r="E300" i="8" s="1"/>
  <c r="F301" i="8"/>
  <c r="E301" i="8" s="1"/>
  <c r="F302" i="8"/>
  <c r="E302" i="8" s="1"/>
  <c r="AB5" i="20"/>
  <c r="AB6" i="20"/>
  <c r="AB7" i="20"/>
  <c r="F303" i="8"/>
  <c r="E305" i="8"/>
  <c r="F305" i="8"/>
  <c r="E306" i="8"/>
  <c r="F306" i="8"/>
  <c r="E307" i="8"/>
  <c r="F307" i="8"/>
  <c r="F308" i="8"/>
  <c r="F312" i="8"/>
  <c r="AB17" i="20"/>
  <c r="AB18" i="20"/>
  <c r="AB19" i="20"/>
  <c r="F316" i="8"/>
  <c r="P30" i="20"/>
  <c r="E327" i="8"/>
  <c r="AB29" i="20"/>
  <c r="AB30" i="20"/>
  <c r="AB31" i="20"/>
  <c r="F329" i="8"/>
  <c r="AT38" i="20"/>
  <c r="E331" i="8" s="1"/>
  <c r="F331" i="8"/>
  <c r="AT39" i="20"/>
  <c r="E332" i="8" s="1"/>
  <c r="F332" i="8"/>
  <c r="AT40" i="20"/>
  <c r="E333" i="8" s="1"/>
  <c r="F333" i="8"/>
  <c r="AT41" i="20"/>
  <c r="E334" i="8" s="1"/>
  <c r="F334" i="8"/>
  <c r="AT42" i="20"/>
  <c r="E335" i="8" s="1"/>
  <c r="F335" i="8"/>
  <c r="AT43" i="20"/>
  <c r="F336" i="8"/>
  <c r="AB37" i="20"/>
  <c r="AB38" i="20"/>
  <c r="AB39" i="20"/>
  <c r="F337" i="8"/>
  <c r="AJ47" i="20"/>
  <c r="AJ48" i="20"/>
  <c r="F339" i="8"/>
  <c r="F344" i="8"/>
  <c r="AT57" i="20"/>
  <c r="E364" i="8" s="1"/>
  <c r="F364" i="8"/>
  <c r="AT58" i="20"/>
  <c r="E365" i="8" s="1"/>
  <c r="F365" i="8"/>
  <c r="AT59" i="20"/>
  <c r="E366" i="8" s="1"/>
  <c r="F366" i="8"/>
  <c r="AT60" i="20"/>
  <c r="E367" i="8" s="1"/>
  <c r="F367" i="8"/>
  <c r="AT61" i="20"/>
  <c r="E368" i="8" s="1"/>
  <c r="F368" i="8"/>
  <c r="AT62" i="20"/>
  <c r="E369" i="8" s="1"/>
  <c r="F369" i="8"/>
  <c r="AT63" i="20"/>
  <c r="E370" i="8" s="1"/>
  <c r="F370" i="8"/>
  <c r="AT64" i="20"/>
  <c r="E371" i="8" s="1"/>
  <c r="F371" i="8"/>
  <c r="AT65" i="20"/>
  <c r="E372" i="8" s="1"/>
  <c r="F372" i="8"/>
  <c r="AT66" i="20"/>
  <c r="E373" i="8" s="1"/>
  <c r="F373" i="8"/>
  <c r="AT67" i="20"/>
  <c r="E374" i="8" s="1"/>
  <c r="F374" i="8"/>
  <c r="AT68" i="20"/>
  <c r="E375" i="8" s="1"/>
  <c r="F375" i="8"/>
  <c r="AT69" i="20"/>
  <c r="E376" i="8" s="1"/>
  <c r="F376" i="8"/>
  <c r="AT70" i="20"/>
  <c r="E377" i="8" s="1"/>
  <c r="F377" i="8"/>
  <c r="AT71" i="20"/>
  <c r="E378" i="8" s="1"/>
  <c r="F378" i="8"/>
  <c r="AT72" i="20"/>
  <c r="E379" i="8" s="1"/>
  <c r="F379" i="8"/>
  <c r="AT73" i="20"/>
  <c r="E380" i="8" s="1"/>
  <c r="F380" i="8"/>
  <c r="AT74" i="20"/>
  <c r="E381" i="8" s="1"/>
  <c r="F381" i="8"/>
  <c r="AT75" i="20"/>
  <c r="E382" i="8" s="1"/>
  <c r="F382" i="8"/>
  <c r="AT76" i="20"/>
  <c r="E383" i="8" s="1"/>
  <c r="F383" i="8"/>
  <c r="AT77" i="20"/>
  <c r="E384" i="8" s="1"/>
  <c r="F384" i="8"/>
  <c r="AT78" i="20"/>
  <c r="E385" i="8" s="1"/>
  <c r="F385" i="8"/>
  <c r="AT79" i="20"/>
  <c r="E386" i="8" s="1"/>
  <c r="F386" i="8"/>
  <c r="F388" i="8"/>
  <c r="AB46" i="20"/>
  <c r="AB47" i="20"/>
  <c r="AB48" i="20"/>
  <c r="F389" i="8"/>
  <c r="AT85" i="20"/>
  <c r="E391" i="8" s="1"/>
  <c r="F391" i="8"/>
  <c r="AT86" i="20"/>
  <c r="E392" i="8" s="1"/>
  <c r="F392" i="8"/>
  <c r="AT87" i="20"/>
  <c r="E393" i="8" s="1"/>
  <c r="F393" i="8"/>
  <c r="F394" i="8"/>
  <c r="E394" i="8" s="1"/>
  <c r="AJ92" i="20"/>
  <c r="AJ93" i="20"/>
  <c r="F396" i="8"/>
  <c r="AT91" i="20"/>
  <c r="E397" i="8" s="1"/>
  <c r="F397" i="8"/>
  <c r="AT92" i="20"/>
  <c r="E398" i="8" s="1"/>
  <c r="F398" i="8"/>
  <c r="AT93" i="20"/>
  <c r="F399" i="8"/>
  <c r="AB97" i="20"/>
  <c r="AB98" i="20"/>
  <c r="AB99" i="20"/>
  <c r="AT98" i="20"/>
  <c r="AT100" i="20"/>
  <c r="E403" i="8" s="1"/>
  <c r="AT102" i="20"/>
  <c r="E404" i="8" s="1"/>
  <c r="AT104" i="20"/>
  <c r="E405" i="8" s="1"/>
  <c r="AT106" i="20"/>
  <c r="E406" i="8" s="1"/>
  <c r="AT107" i="20"/>
  <c r="E407" i="8" s="1"/>
  <c r="AT108" i="20"/>
  <c r="E408" i="8" s="1"/>
  <c r="F402" i="8"/>
  <c r="F403" i="8"/>
  <c r="F404" i="8"/>
  <c r="F405" i="8"/>
  <c r="F406" i="8"/>
  <c r="F407" i="8"/>
  <c r="F408" i="8"/>
  <c r="F409" i="8"/>
  <c r="AT114" i="20"/>
  <c r="E411" i="8" s="1"/>
  <c r="F411" i="8"/>
  <c r="AT115" i="20"/>
  <c r="E412" i="8" s="1"/>
  <c r="F412" i="8"/>
  <c r="AT116" i="20"/>
  <c r="E413" i="8" s="1"/>
  <c r="F413" i="8"/>
  <c r="AT117" i="20"/>
  <c r="E414" i="8" s="1"/>
  <c r="F414" i="8"/>
  <c r="AT118" i="20"/>
  <c r="E415" i="8" s="1"/>
  <c r="F415" i="8"/>
  <c r="AT119" i="20"/>
  <c r="F416" i="8"/>
  <c r="AT120" i="20"/>
  <c r="E417" i="8" s="1"/>
  <c r="F417" i="8"/>
  <c r="AT121" i="20"/>
  <c r="E418" i="8" s="1"/>
  <c r="F418" i="8"/>
  <c r="AT122" i="20"/>
  <c r="E419" i="8" s="1"/>
  <c r="F419" i="8"/>
  <c r="AB113" i="20"/>
  <c r="AB114" i="20"/>
  <c r="AB115" i="20"/>
  <c r="F420" i="8"/>
  <c r="E422" i="8"/>
  <c r="E423" i="8"/>
  <c r="E424" i="8"/>
  <c r="E425" i="8"/>
  <c r="AB124" i="20"/>
  <c r="AB125" i="20"/>
  <c r="AB126" i="20"/>
  <c r="F426" i="8"/>
  <c r="AT125" i="20"/>
  <c r="AT126" i="20"/>
  <c r="AT127" i="20"/>
  <c r="AT128" i="20"/>
  <c r="AT132" i="20"/>
  <c r="E428" i="8" s="1"/>
  <c r="F428" i="8"/>
  <c r="F429" i="8"/>
  <c r="F430" i="8"/>
  <c r="AB131" i="20"/>
  <c r="AB132" i="20"/>
  <c r="AB133" i="20"/>
  <c r="F431" i="8"/>
  <c r="F433" i="8"/>
  <c r="F434" i="8"/>
  <c r="AB136" i="20"/>
  <c r="AB137" i="20"/>
  <c r="AB138" i="20"/>
  <c r="F435" i="8"/>
  <c r="F437" i="8"/>
  <c r="F438" i="8"/>
  <c r="F439" i="8"/>
  <c r="F440" i="8"/>
  <c r="F441" i="8"/>
  <c r="F442" i="8"/>
  <c r="F443" i="8"/>
  <c r="F444" i="8"/>
  <c r="F445" i="8"/>
  <c r="AB141" i="20"/>
  <c r="AB142" i="20"/>
  <c r="AB143" i="20"/>
  <c r="F446" i="8"/>
  <c r="F449" i="8"/>
  <c r="F448" i="8"/>
  <c r="F451" i="8"/>
  <c r="F450" i="8"/>
  <c r="F453" i="8"/>
  <c r="F452" i="8"/>
  <c r="AB155" i="20"/>
  <c r="AB156" i="20"/>
  <c r="AB157" i="20"/>
  <c r="F454" i="8"/>
  <c r="AT167" i="20"/>
  <c r="E456" i="8" s="1"/>
  <c r="F456" i="8"/>
  <c r="AT168" i="20"/>
  <c r="E457" i="8" s="1"/>
  <c r="F457" i="8"/>
  <c r="AT170" i="20"/>
  <c r="E458" i="8" s="1"/>
  <c r="F458" i="8"/>
  <c r="AT171" i="20"/>
  <c r="E459" i="8" s="1"/>
  <c r="F459" i="8"/>
  <c r="AB166" i="20"/>
  <c r="AB167" i="20"/>
  <c r="AB168" i="20"/>
  <c r="F460" i="8"/>
  <c r="AT175" i="20"/>
  <c r="F462" i="8"/>
  <c r="AT176" i="20"/>
  <c r="E463" i="8" s="1"/>
  <c r="F463" i="8"/>
  <c r="AT177" i="20"/>
  <c r="E464" i="8" s="1"/>
  <c r="F464" i="8"/>
  <c r="AB174" i="20"/>
  <c r="AB175" i="20"/>
  <c r="AB176" i="20"/>
  <c r="F465" i="8"/>
  <c r="AB181" i="20"/>
  <c r="AB182" i="20"/>
  <c r="AB183" i="20"/>
  <c r="F469" i="8"/>
  <c r="BA183" i="20"/>
  <c r="F472" i="8"/>
  <c r="E472" i="8" s="1"/>
  <c r="E189" i="20"/>
  <c r="F474" i="8"/>
  <c r="E474" i="8" s="1"/>
  <c r="AB186" i="20"/>
  <c r="AB187" i="20"/>
  <c r="AB188" i="20"/>
  <c r="F476" i="8"/>
  <c r="AT200" i="20"/>
  <c r="E483" i="8" s="1"/>
  <c r="F483" i="8"/>
  <c r="AT203" i="20"/>
  <c r="E486" i="8" s="1"/>
  <c r="F486" i="8"/>
  <c r="E487" i="8"/>
  <c r="AB193" i="20"/>
  <c r="AB194" i="20"/>
  <c r="AB195" i="20"/>
  <c r="F488" i="8"/>
  <c r="AT206" i="20"/>
  <c r="F490" i="8"/>
  <c r="AT207" i="20"/>
  <c r="E491" i="8" s="1"/>
  <c r="F491" i="8"/>
  <c r="AT208" i="20"/>
  <c r="E492" i="8" s="1"/>
  <c r="F492" i="8"/>
  <c r="AT209" i="20"/>
  <c r="E493" i="8" s="1"/>
  <c r="F493" i="8"/>
  <c r="AT210" i="20"/>
  <c r="E494" i="8" s="1"/>
  <c r="F494" i="8"/>
  <c r="AB205" i="20"/>
  <c r="AB206" i="20"/>
  <c r="AB207" i="20"/>
  <c r="F495" i="8"/>
  <c r="AT214" i="20"/>
  <c r="E497" i="8" s="1"/>
  <c r="F497" i="8"/>
  <c r="AT215" i="20"/>
  <c r="E498" i="8" s="1"/>
  <c r="F498" i="8"/>
  <c r="AT216" i="20"/>
  <c r="E499" i="8" s="1"/>
  <c r="F499" i="8"/>
  <c r="AB213" i="20"/>
  <c r="AB214" i="20"/>
  <c r="AB215" i="20"/>
  <c r="F500" i="8"/>
  <c r="E502" i="8"/>
  <c r="F502" i="8"/>
  <c r="F503" i="8"/>
  <c r="E504" i="8"/>
  <c r="F504" i="8"/>
  <c r="F505" i="8"/>
  <c r="E506" i="8"/>
  <c r="F506" i="8"/>
  <c r="AB219" i="20"/>
  <c r="AB220" i="20"/>
  <c r="AB221" i="20"/>
  <c r="F507" i="8"/>
  <c r="F513" i="8"/>
  <c r="Q235" i="20"/>
  <c r="AB255" i="20"/>
  <c r="AB256" i="20"/>
  <c r="AB257" i="20"/>
  <c r="AB245" i="20"/>
  <c r="AB246" i="20"/>
  <c r="AB247" i="20"/>
  <c r="AB234" i="20"/>
  <c r="AB235" i="20"/>
  <c r="AB236" i="20"/>
  <c r="AS203" i="20"/>
  <c r="AS200" i="20"/>
  <c r="AS132" i="20"/>
  <c r="AS86" i="20"/>
  <c r="AS85" i="20"/>
  <c r="AS224" i="20"/>
  <c r="AS223" i="20"/>
  <c r="AS222" i="20"/>
  <c r="AS220" i="20"/>
  <c r="AS216" i="20"/>
  <c r="AS215" i="20"/>
  <c r="AS214" i="20"/>
  <c r="AS210" i="20"/>
  <c r="AS209" i="20"/>
  <c r="AS208" i="20"/>
  <c r="AS207" i="20"/>
  <c r="AS206" i="20"/>
  <c r="AS177" i="20"/>
  <c r="AS176" i="20"/>
  <c r="AS175" i="20"/>
  <c r="AS171" i="20"/>
  <c r="AS170" i="20"/>
  <c r="AS168" i="20"/>
  <c r="AS167" i="20"/>
  <c r="AS152" i="20"/>
  <c r="AS151" i="20"/>
  <c r="AS149" i="20"/>
  <c r="AS148" i="20"/>
  <c r="AS147" i="20"/>
  <c r="AS145" i="20"/>
  <c r="AS144" i="20"/>
  <c r="AS143" i="20"/>
  <c r="AS142" i="20"/>
  <c r="AS122" i="20"/>
  <c r="AS121" i="20"/>
  <c r="AS120" i="20"/>
  <c r="AS119" i="20"/>
  <c r="AS118" i="20"/>
  <c r="AS117" i="20"/>
  <c r="AS116" i="20"/>
  <c r="AS115" i="20"/>
  <c r="AS114" i="20"/>
  <c r="AS108" i="20"/>
  <c r="AS107" i="20"/>
  <c r="AS106" i="20"/>
  <c r="AS104" i="20"/>
  <c r="AS102" i="20"/>
  <c r="AS100" i="20"/>
  <c r="AS98" i="20"/>
  <c r="AS81" i="20"/>
  <c r="F546" i="8"/>
  <c r="E546" i="8" s="1"/>
  <c r="F545" i="8"/>
  <c r="E545" i="8" s="1"/>
  <c r="F544" i="8"/>
  <c r="E544" i="8" s="1"/>
  <c r="F543" i="8"/>
  <c r="E543" i="8" s="1"/>
  <c r="AS57" i="20"/>
  <c r="AS58" i="20"/>
  <c r="AS59" i="20"/>
  <c r="AS60" i="20"/>
  <c r="AS61" i="20"/>
  <c r="AS62" i="20"/>
  <c r="AS63" i="20"/>
  <c r="AS64" i="20"/>
  <c r="AS65" i="20"/>
  <c r="AS66" i="20"/>
  <c r="AS67" i="20"/>
  <c r="AS68" i="20"/>
  <c r="AS69" i="20"/>
  <c r="AS70" i="20"/>
  <c r="AS71" i="20"/>
  <c r="AS72" i="20"/>
  <c r="AS73" i="20"/>
  <c r="AS74" i="20"/>
  <c r="AS75" i="20"/>
  <c r="AS76" i="20"/>
  <c r="AS77" i="20"/>
  <c r="AS78" i="20"/>
  <c r="AS79" i="20"/>
  <c r="AS88" i="20"/>
  <c r="AS89" i="20"/>
  <c r="AS90" i="20"/>
  <c r="AS91" i="20"/>
  <c r="AS92" i="20"/>
  <c r="AS93" i="20"/>
  <c r="AS87" i="20"/>
  <c r="F547" i="8"/>
  <c r="F540" i="8"/>
  <c r="F530" i="8"/>
  <c r="AS39" i="20"/>
  <c r="AS40" i="20"/>
  <c r="AS41" i="20"/>
  <c r="AS42" i="20"/>
  <c r="AS43" i="20"/>
  <c r="AS38" i="20"/>
  <c r="AT24" i="20"/>
  <c r="AS22" i="20"/>
  <c r="AS21" i="20"/>
  <c r="AB230" i="20"/>
  <c r="AB229" i="20"/>
  <c r="AB228" i="20"/>
  <c r="AB86" i="20"/>
  <c r="AB85" i="20"/>
  <c r="AB84" i="20"/>
  <c r="AS27" i="20"/>
  <c r="AS26" i="20"/>
  <c r="AS24" i="20"/>
  <c r="AS20" i="20"/>
  <c r="AS19" i="20"/>
  <c r="V17" i="10"/>
  <c r="J4" i="24" s="1"/>
  <c r="V18" i="10"/>
  <c r="W32" i="23"/>
  <c r="F599" i="8" s="1"/>
  <c r="E599" i="8" s="1"/>
  <c r="W31" i="23"/>
  <c r="F598" i="8" s="1"/>
  <c r="E598" i="8" s="1"/>
  <c r="W30" i="23"/>
  <c r="F597" i="8" s="1"/>
  <c r="E597" i="8" s="1"/>
  <c r="W29" i="23"/>
  <c r="F596" i="8" s="1"/>
  <c r="E596" i="8" s="1"/>
  <c r="W28" i="23"/>
  <c r="F595" i="8" s="1"/>
  <c r="E595" i="8" s="1"/>
  <c r="AZ211" i="22"/>
  <c r="AZ200" i="22"/>
  <c r="AZ191" i="22"/>
  <c r="AZ185" i="22"/>
  <c r="AZ177" i="22"/>
  <c r="AZ138" i="22"/>
  <c r="AZ127" i="22"/>
  <c r="AZ113" i="22"/>
  <c r="AZ108" i="22"/>
  <c r="AZ103" i="22"/>
  <c r="AZ39" i="22"/>
  <c r="AZ30" i="22"/>
  <c r="M26" i="22"/>
  <c r="AZ22" i="22"/>
  <c r="AZ17" i="22"/>
  <c r="AZ4" i="22"/>
  <c r="M33" i="20"/>
  <c r="K33" i="20"/>
  <c r="J33" i="20"/>
  <c r="AZ245" i="20"/>
  <c r="AZ234" i="20"/>
  <c r="AZ228" i="20"/>
  <c r="AZ213" i="20"/>
  <c r="AZ205" i="20"/>
  <c r="AZ193" i="20"/>
  <c r="AZ186" i="20"/>
  <c r="AZ174" i="20"/>
  <c r="AZ166" i="20"/>
  <c r="AZ141" i="20"/>
  <c r="AZ136" i="20"/>
  <c r="AZ131" i="20"/>
  <c r="AZ124" i="20"/>
  <c r="AZ113" i="20"/>
  <c r="AZ97" i="20"/>
  <c r="AZ84" i="20"/>
  <c r="AZ46" i="20"/>
  <c r="AZ37" i="20"/>
  <c r="AZ29" i="20"/>
  <c r="AZ17" i="20"/>
  <c r="J13" i="20"/>
  <c r="J12" i="20"/>
  <c r="J11" i="20"/>
  <c r="AZ5" i="20"/>
  <c r="AD13" i="18"/>
  <c r="AB13" i="18"/>
  <c r="Z13" i="18"/>
  <c r="F564" i="8" s="1"/>
  <c r="E564" i="8" s="1"/>
  <c r="AD12" i="18"/>
  <c r="AB12" i="18"/>
  <c r="Z12" i="18"/>
  <c r="F561" i="8" s="1"/>
  <c r="E561" i="8" s="1"/>
  <c r="AD11" i="18"/>
  <c r="Z11" i="18"/>
  <c r="F558" i="8" s="1"/>
  <c r="E558" i="8" s="1"/>
  <c r="W10" i="18"/>
  <c r="F556" i="8" s="1"/>
  <c r="E556" i="8" s="1"/>
  <c r="W9" i="18"/>
  <c r="F555" i="8" s="1"/>
  <c r="E555" i="8" s="1"/>
  <c r="W4" i="18"/>
  <c r="F550" i="8" s="1"/>
  <c r="E550" i="8" s="1"/>
  <c r="I25" i="17"/>
  <c r="F671" i="8" s="1"/>
  <c r="E671" i="8" s="1"/>
  <c r="I21" i="17"/>
  <c r="F667" i="8" s="1"/>
  <c r="E667" i="8" s="1"/>
  <c r="I17" i="17"/>
  <c r="F663" i="8" s="1"/>
  <c r="E663" i="8" s="1"/>
  <c r="I5" i="17"/>
  <c r="F651" i="8" s="1"/>
  <c r="E651" i="8" s="1"/>
  <c r="U27" i="16"/>
  <c r="F649" i="8" s="1"/>
  <c r="E649" i="8" s="1"/>
  <c r="U26" i="16"/>
  <c r="F648" i="8" s="1"/>
  <c r="E648" i="8" s="1"/>
  <c r="U25" i="16"/>
  <c r="F647" i="8" s="1"/>
  <c r="E647" i="8" s="1"/>
  <c r="U24" i="16"/>
  <c r="F646" i="8" s="1"/>
  <c r="E646" i="8" s="1"/>
  <c r="U23" i="16"/>
  <c r="F645" i="8" s="1"/>
  <c r="E645" i="8" s="1"/>
  <c r="U22" i="16"/>
  <c r="F644" i="8" s="1"/>
  <c r="E644" i="8" s="1"/>
  <c r="X12" i="16"/>
  <c r="F636" i="8" s="1"/>
  <c r="E636" i="8" s="1"/>
  <c r="U12" i="16"/>
  <c r="F635" i="8" s="1"/>
  <c r="E635" i="8" s="1"/>
  <c r="X11" i="16"/>
  <c r="F633" i="8" s="1"/>
  <c r="E633" i="8" s="1"/>
  <c r="U10" i="16"/>
  <c r="F630" i="8" s="1"/>
  <c r="E630" i="8" s="1"/>
  <c r="U9" i="16"/>
  <c r="F629" i="8" s="1"/>
  <c r="E629" i="8" s="1"/>
  <c r="U8" i="16"/>
  <c r="F628" i="8" s="1"/>
  <c r="E628" i="8" s="1"/>
  <c r="U7" i="16"/>
  <c r="F626" i="8" s="1"/>
  <c r="E626" i="8" s="1"/>
  <c r="U6" i="16"/>
  <c r="F625" i="8" s="1"/>
  <c r="E625" i="8" s="1"/>
  <c r="U5" i="16"/>
  <c r="F624" i="8" s="1"/>
  <c r="E624" i="8" s="1"/>
  <c r="U25" i="15"/>
  <c r="F622" i="8" s="1"/>
  <c r="E622" i="8" s="1"/>
  <c r="U23" i="15"/>
  <c r="F620" i="8" s="1"/>
  <c r="E620" i="8" s="1"/>
  <c r="U22" i="15"/>
  <c r="F619" i="8" s="1"/>
  <c r="E619" i="8" s="1"/>
  <c r="U21" i="15"/>
  <c r="F618" i="8" s="1"/>
  <c r="E618" i="8" s="1"/>
  <c r="U20" i="15"/>
  <c r="F617" i="8" s="1"/>
  <c r="E617" i="8" s="1"/>
  <c r="U19" i="15"/>
  <c r="F616" i="8" s="1"/>
  <c r="E616" i="8" s="1"/>
  <c r="U9" i="15"/>
  <c r="F610" i="8" s="1"/>
  <c r="E610" i="8" s="1"/>
  <c r="U8" i="15"/>
  <c r="F609" i="8" s="1"/>
  <c r="E609" i="8" s="1"/>
  <c r="X6" i="15"/>
  <c r="F608" i="8" s="1"/>
  <c r="E608" i="8" s="1"/>
  <c r="U6" i="15"/>
  <c r="F603" i="8" s="1"/>
  <c r="E603" i="8" s="1"/>
  <c r="X5" i="15"/>
  <c r="F607" i="8" s="1"/>
  <c r="E607" i="8" s="1"/>
  <c r="U5" i="15"/>
  <c r="F602" i="8" s="1"/>
  <c r="E602" i="8" s="1"/>
  <c r="X4" i="15"/>
  <c r="F606" i="8" s="1"/>
  <c r="E606" i="8" s="1"/>
  <c r="U4" i="15"/>
  <c r="F601" i="8" s="1"/>
  <c r="E601" i="8" s="1"/>
  <c r="X3" i="15"/>
  <c r="F604" i="8" s="1"/>
  <c r="E604" i="8" s="1"/>
  <c r="U3" i="15"/>
  <c r="F600" i="8" s="1"/>
  <c r="E600" i="8" s="1"/>
  <c r="X2" i="15"/>
  <c r="F605" i="8" s="1"/>
  <c r="E605" i="8" s="1"/>
  <c r="F678" i="8"/>
  <c r="E678" i="8" s="1"/>
  <c r="F679" i="8"/>
  <c r="E679" i="8" s="1"/>
  <c r="F677" i="8"/>
  <c r="E677" i="8" s="1"/>
  <c r="F676" i="8"/>
  <c r="E676" i="8" s="1"/>
  <c r="E44" i="22" l="1"/>
  <c r="BA43" i="22" s="1"/>
  <c r="F563" i="8"/>
  <c r="E563" i="8" s="1"/>
  <c r="F565" i="8"/>
  <c r="E565" i="8" s="1"/>
  <c r="AN12" i="22"/>
  <c r="F562" i="8"/>
  <c r="E562" i="8" s="1"/>
  <c r="F560" i="8"/>
  <c r="E560" i="8" s="1"/>
  <c r="F566" i="8"/>
  <c r="E566" i="8" s="1"/>
  <c r="E163" i="22"/>
  <c r="E218" i="8" s="1"/>
  <c r="F265" i="8"/>
  <c r="E265" i="8" s="1"/>
  <c r="E245" i="8"/>
  <c r="AT197" i="22"/>
  <c r="Q207" i="22"/>
  <c r="E209" i="22" s="1"/>
  <c r="E253" i="8"/>
  <c r="F253" i="8"/>
  <c r="F77" i="8"/>
  <c r="E77" i="8" s="1"/>
  <c r="F528" i="8"/>
  <c r="E528" i="8" s="1"/>
  <c r="Q241" i="20"/>
  <c r="E243" i="20" s="1"/>
  <c r="F516" i="8"/>
  <c r="E516" i="8"/>
  <c r="F346" i="8"/>
  <c r="E346" i="8"/>
  <c r="F350" i="8"/>
  <c r="E350" i="8" s="1"/>
  <c r="F319" i="8"/>
  <c r="E319" i="8"/>
  <c r="F347" i="8"/>
  <c r="E347" i="8"/>
  <c r="F349" i="8"/>
  <c r="E349" i="8"/>
  <c r="F351" i="8"/>
  <c r="E351" i="8"/>
  <c r="F348" i="8"/>
  <c r="E348" i="8"/>
  <c r="F71" i="8"/>
  <c r="E71" i="8" s="1"/>
  <c r="P20" i="22"/>
  <c r="F73" i="8" s="1"/>
  <c r="E73" i="8" s="1"/>
  <c r="AQ159" i="20"/>
  <c r="AW159" i="20" s="1"/>
  <c r="AQ128" i="22"/>
  <c r="AW128" i="22" s="1"/>
  <c r="J9" i="12"/>
  <c r="F680" i="8" s="1"/>
  <c r="E680" i="8" s="1"/>
  <c r="AT211" i="20"/>
  <c r="BA209" i="20" s="1"/>
  <c r="AT129" i="20"/>
  <c r="BA128" i="20" s="1"/>
  <c r="E402" i="8"/>
  <c r="AT109" i="20"/>
  <c r="E154" i="8"/>
  <c r="AT95" i="22"/>
  <c r="BA88" i="22" s="1"/>
  <c r="AQ131" i="22"/>
  <c r="AW131" i="22" s="1"/>
  <c r="F45" i="8"/>
  <c r="E45" i="8" s="1"/>
  <c r="AQ136" i="22"/>
  <c r="F46" i="8"/>
  <c r="E46" i="8" s="1"/>
  <c r="AQ134" i="22"/>
  <c r="AT135" i="20"/>
  <c r="BA135" i="20" s="1"/>
  <c r="BA134" i="20" s="1"/>
  <c r="BA133" i="20" s="1"/>
  <c r="U131" i="20" s="1"/>
  <c r="AF132" i="20" s="1"/>
  <c r="E416" i="8"/>
  <c r="AT123" i="20"/>
  <c r="E247" i="8"/>
  <c r="BA225" i="22"/>
  <c r="BA224" i="22" s="1"/>
  <c r="BA223" i="22" s="1"/>
  <c r="U221" i="22" s="1"/>
  <c r="E199" i="8"/>
  <c r="AT144" i="22"/>
  <c r="F675" i="8"/>
  <c r="E675" i="8" s="1"/>
  <c r="F25" i="8"/>
  <c r="E25" i="8" s="1"/>
  <c r="AQ156" i="20"/>
  <c r="AW156" i="20" s="1"/>
  <c r="AQ165" i="20"/>
  <c r="AW164" i="20" s="1"/>
  <c r="AW143" i="20"/>
  <c r="F695" i="8" s="1"/>
  <c r="E695" i="8" s="1"/>
  <c r="E439" i="8"/>
  <c r="AW147" i="20"/>
  <c r="E442" i="8"/>
  <c r="AW153" i="20"/>
  <c r="F697" i="8" s="1"/>
  <c r="E697" i="8" s="1"/>
  <c r="E91" i="8"/>
  <c r="BA34" i="22"/>
  <c r="BA33" i="22" s="1"/>
  <c r="BA32" i="22" s="1"/>
  <c r="U30" i="22" s="1"/>
  <c r="W260" i="22" s="1"/>
  <c r="E185" i="8"/>
  <c r="AW125" i="22"/>
  <c r="V30" i="24" s="1"/>
  <c r="E182" i="8"/>
  <c r="AW119" i="22"/>
  <c r="V29" i="24" s="1"/>
  <c r="F117" i="8"/>
  <c r="E117" i="8" s="1"/>
  <c r="P28" i="22"/>
  <c r="J20" i="24"/>
  <c r="E180" i="8"/>
  <c r="AW115" i="22"/>
  <c r="V28" i="24" s="1"/>
  <c r="E191" i="20"/>
  <c r="E437" i="8"/>
  <c r="U146" i="22"/>
  <c r="AB111" i="22"/>
  <c r="E178" i="8" s="1"/>
  <c r="F216" i="8"/>
  <c r="E216" i="8" s="1"/>
  <c r="AB188" i="22"/>
  <c r="E243" i="8" s="1"/>
  <c r="AN7" i="22"/>
  <c r="E59" i="8" s="1"/>
  <c r="AB156" i="22"/>
  <c r="E212" i="8" s="1"/>
  <c r="AB20" i="22"/>
  <c r="E74" i="8" s="1"/>
  <c r="AB130" i="22"/>
  <c r="E197" i="8" s="1"/>
  <c r="F69" i="8"/>
  <c r="E69" i="8" s="1"/>
  <c r="AB134" i="20"/>
  <c r="E431" i="8" s="1"/>
  <c r="BA182" i="20"/>
  <c r="U181" i="20" s="1"/>
  <c r="AF183" i="20" s="1"/>
  <c r="E462" i="8"/>
  <c r="AT178" i="20"/>
  <c r="F473" i="8"/>
  <c r="E473" i="8" s="1"/>
  <c r="AB144" i="20"/>
  <c r="E446" i="8" s="1"/>
  <c r="AB116" i="20"/>
  <c r="E420" i="8" s="1"/>
  <c r="P35" i="20"/>
  <c r="BA259" i="20"/>
  <c r="BA258" i="20" s="1"/>
  <c r="BA257" i="20" s="1"/>
  <c r="U255" i="20" s="1"/>
  <c r="AF255" i="20" s="1"/>
  <c r="AB87" i="20"/>
  <c r="E400" i="8" s="1"/>
  <c r="BA41" i="20"/>
  <c r="BA40" i="20" s="1"/>
  <c r="BA39" i="20" s="1"/>
  <c r="U37" i="20" s="1"/>
  <c r="AN41" i="22"/>
  <c r="E98" i="8" s="1"/>
  <c r="AB42" i="22"/>
  <c r="E152" i="8" s="1"/>
  <c r="AB180" i="22"/>
  <c r="E238" i="8" s="1"/>
  <c r="AB214" i="22"/>
  <c r="E277" i="8" s="1"/>
  <c r="AB224" i="22"/>
  <c r="E284" i="8" s="1"/>
  <c r="AJ8" i="22"/>
  <c r="E58" i="8" s="1"/>
  <c r="AB33" i="22"/>
  <c r="E95" i="8" s="1"/>
  <c r="E62" i="8"/>
  <c r="AJ48" i="22"/>
  <c r="E99" i="8" s="1"/>
  <c r="AB161" i="22"/>
  <c r="E219" i="8" s="1"/>
  <c r="AB116" i="22"/>
  <c r="E189" i="8" s="1"/>
  <c r="E201" i="8"/>
  <c r="AB141" i="22"/>
  <c r="E203" i="8" s="1"/>
  <c r="AT189" i="22"/>
  <c r="AB203" i="22"/>
  <c r="E267" i="8" s="1"/>
  <c r="AB25" i="22"/>
  <c r="E87" i="8" s="1"/>
  <c r="AB106" i="22"/>
  <c r="E174" i="8" s="1"/>
  <c r="AB149" i="22"/>
  <c r="E208" i="8" s="1"/>
  <c r="AT183" i="22"/>
  <c r="AB195" i="22"/>
  <c r="E250" i="8" s="1"/>
  <c r="AT126" i="22"/>
  <c r="BA116" i="22" s="1"/>
  <c r="AJ42" i="22"/>
  <c r="E97" i="8" s="1"/>
  <c r="AB88" i="22"/>
  <c r="E163" i="8" s="1"/>
  <c r="AN46" i="22"/>
  <c r="E101" i="8" s="1"/>
  <c r="E236" i="8"/>
  <c r="AT107" i="22"/>
  <c r="BA107" i="22" s="1"/>
  <c r="BA106" i="22" s="1"/>
  <c r="BA105" i="22" s="1"/>
  <c r="U103" i="22" s="1"/>
  <c r="AQ19" i="22"/>
  <c r="BA8" i="22" s="1"/>
  <c r="BA7" i="22" s="1"/>
  <c r="BA6" i="22" s="1"/>
  <c r="E480" i="8"/>
  <c r="BA138" i="20"/>
  <c r="U136" i="20" s="1"/>
  <c r="AF137" i="20" s="1"/>
  <c r="AB127" i="20"/>
  <c r="E426" i="8" s="1"/>
  <c r="AT26" i="20"/>
  <c r="AT28" i="20" s="1"/>
  <c r="BA21" i="20" s="1"/>
  <c r="AT30" i="20"/>
  <c r="J21" i="12" s="1"/>
  <c r="AB231" i="20"/>
  <c r="E513" i="8" s="1"/>
  <c r="AB237" i="20"/>
  <c r="E530" i="8" s="1"/>
  <c r="AB139" i="20"/>
  <c r="E435" i="8" s="1"/>
  <c r="AT31" i="20"/>
  <c r="T21" i="12" s="1"/>
  <c r="AB184" i="20"/>
  <c r="E469" i="8" s="1"/>
  <c r="AB158" i="20"/>
  <c r="E454" i="8" s="1"/>
  <c r="AB258" i="20"/>
  <c r="E547" i="8" s="1"/>
  <c r="AB222" i="20"/>
  <c r="AB189" i="20"/>
  <c r="E476" i="8" s="1"/>
  <c r="E336" i="8"/>
  <c r="AB248" i="20"/>
  <c r="E540" i="8" s="1"/>
  <c r="BA248" i="20"/>
  <c r="U211" i="22"/>
  <c r="W277" i="22" s="1"/>
  <c r="F276" i="8"/>
  <c r="AB168" i="22"/>
  <c r="E231" i="8" s="1"/>
  <c r="F223" i="8"/>
  <c r="F230" i="8"/>
  <c r="E230" i="8"/>
  <c r="BA110" i="22"/>
  <c r="U108" i="22" s="1"/>
  <c r="W265" i="22" s="1"/>
  <c r="AB99" i="22"/>
  <c r="E169" i="8" s="1"/>
  <c r="AT101" i="22"/>
  <c r="BA99" i="22" s="1"/>
  <c r="E60" i="8"/>
  <c r="AJ8" i="20"/>
  <c r="E293" i="8" s="1"/>
  <c r="AJ94" i="20"/>
  <c r="E396" i="8" s="1"/>
  <c r="BA87" i="20"/>
  <c r="BA86" i="20" s="1"/>
  <c r="U84" i="20" s="1"/>
  <c r="F401" i="8" s="1"/>
  <c r="AJ49" i="20"/>
  <c r="E339" i="8" s="1"/>
  <c r="AB20" i="20"/>
  <c r="E316" i="8" s="1"/>
  <c r="F487" i="8"/>
  <c r="AT172" i="20"/>
  <c r="AR47" i="20"/>
  <c r="J18" i="12" s="1"/>
  <c r="AB216" i="20"/>
  <c r="E500" i="8" s="1"/>
  <c r="AT217" i="20"/>
  <c r="BA217" i="20" s="1"/>
  <c r="E490" i="8"/>
  <c r="AB196" i="20"/>
  <c r="E488" i="8" s="1"/>
  <c r="AB100" i="20"/>
  <c r="AB40" i="20"/>
  <c r="E337" i="8" s="1"/>
  <c r="AT153" i="20"/>
  <c r="BA8" i="20"/>
  <c r="BA9" i="20"/>
  <c r="AT32" i="20"/>
  <c r="J22" i="12" s="1"/>
  <c r="AB169" i="20"/>
  <c r="E460" i="8" s="1"/>
  <c r="E399" i="8"/>
  <c r="AB32" i="20"/>
  <c r="E329" i="8" s="1"/>
  <c r="AT33" i="20"/>
  <c r="T22" i="12" s="1"/>
  <c r="AB208" i="20"/>
  <c r="E495" i="8" s="1"/>
  <c r="AB177" i="20"/>
  <c r="E465" i="8" s="1"/>
  <c r="AB8" i="20"/>
  <c r="E303" i="8" s="1"/>
  <c r="F696" i="8"/>
  <c r="E696" i="8" s="1"/>
  <c r="AB49" i="20"/>
  <c r="E389" i="8" s="1"/>
  <c r="AB8" i="22"/>
  <c r="E67" i="8" s="1"/>
  <c r="T40" i="24" l="1"/>
  <c r="AF37" i="20"/>
  <c r="Z24" i="12"/>
  <c r="BA162" i="22"/>
  <c r="BA161" i="22"/>
  <c r="AF221" i="22"/>
  <c r="W278" i="22"/>
  <c r="AF147" i="22"/>
  <c r="W269" i="22"/>
  <c r="AF104" i="22"/>
  <c r="W264" i="22"/>
  <c r="BA26" i="22"/>
  <c r="F86" i="8"/>
  <c r="E86" i="8" s="1"/>
  <c r="BA195" i="22"/>
  <c r="BA194" i="22"/>
  <c r="P169" i="22"/>
  <c r="AT169" i="22" s="1"/>
  <c r="AT174" i="22" s="1"/>
  <c r="E266" i="8"/>
  <c r="F266" i="8"/>
  <c r="E264" i="8"/>
  <c r="F264" i="8"/>
  <c r="AF108" i="22"/>
  <c r="AF211" i="22"/>
  <c r="F328" i="8"/>
  <c r="E328" i="8"/>
  <c r="F482" i="8"/>
  <c r="E482" i="8" s="1"/>
  <c r="F529" i="8"/>
  <c r="E529" i="8"/>
  <c r="AT191" i="20"/>
  <c r="E475" i="8"/>
  <c r="F527" i="8"/>
  <c r="E527" i="8"/>
  <c r="E686" i="8"/>
  <c r="F686" i="8"/>
  <c r="E685" i="8"/>
  <c r="F685" i="8"/>
  <c r="F692" i="8"/>
  <c r="E692" i="8" s="1"/>
  <c r="E684" i="8"/>
  <c r="F684" i="8"/>
  <c r="E683" i="8"/>
  <c r="F683" i="8"/>
  <c r="AT19" i="22"/>
  <c r="AQ137" i="22"/>
  <c r="AW136" i="22" s="1"/>
  <c r="AW137" i="22" s="1"/>
  <c r="BA131" i="22" s="1"/>
  <c r="BA117" i="20"/>
  <c r="BA116" i="20"/>
  <c r="AW165" i="20"/>
  <c r="BA159" i="20" s="1"/>
  <c r="BA169" i="20"/>
  <c r="BA170" i="20"/>
  <c r="BA180" i="22"/>
  <c r="BA181" i="22"/>
  <c r="BA189" i="22"/>
  <c r="BA188" i="22"/>
  <c r="BA204" i="22"/>
  <c r="BA203" i="22"/>
  <c r="BA142" i="22"/>
  <c r="BA141" i="22"/>
  <c r="AF153" i="22"/>
  <c r="BA101" i="20"/>
  <c r="BA100" i="20"/>
  <c r="BA189" i="20"/>
  <c r="P197" i="20"/>
  <c r="BA42" i="22"/>
  <c r="BA41" i="22" s="1"/>
  <c r="U39" i="22" s="1"/>
  <c r="W261" i="22" s="1"/>
  <c r="F100" i="8"/>
  <c r="E100" i="8" s="1"/>
  <c r="J17" i="24"/>
  <c r="AX244" i="22"/>
  <c r="AY244" i="22" s="1"/>
  <c r="Z23" i="24"/>
  <c r="J22" i="24"/>
  <c r="BA25" i="22"/>
  <c r="F705" i="8"/>
  <c r="E705" i="8" s="1"/>
  <c r="F707" i="8"/>
  <c r="E707" i="8" s="1"/>
  <c r="AF38" i="20"/>
  <c r="F209" i="8"/>
  <c r="AF148" i="22"/>
  <c r="AF146" i="22"/>
  <c r="BA117" i="22"/>
  <c r="BA115" i="22" s="1"/>
  <c r="U113" i="22" s="1"/>
  <c r="W266" i="22" s="1"/>
  <c r="BA87" i="22"/>
  <c r="BA86" i="22" s="1"/>
  <c r="E507" i="8"/>
  <c r="BA127" i="20"/>
  <c r="BA126" i="20" s="1"/>
  <c r="U124" i="20" s="1"/>
  <c r="AF124" i="20" s="1"/>
  <c r="AF182" i="20"/>
  <c r="F470" i="8"/>
  <c r="W295" i="20"/>
  <c r="AF181" i="20"/>
  <c r="BA178" i="20"/>
  <c r="BA177" i="20"/>
  <c r="AF133" i="20"/>
  <c r="AF31" i="22"/>
  <c r="AF39" i="20"/>
  <c r="W289" i="20"/>
  <c r="W283" i="20"/>
  <c r="F338" i="8"/>
  <c r="F432" i="8"/>
  <c r="AF131" i="20"/>
  <c r="AF30" i="22"/>
  <c r="F175" i="8"/>
  <c r="AT20" i="22"/>
  <c r="AF32" i="22"/>
  <c r="F96" i="8"/>
  <c r="AF103" i="22"/>
  <c r="AF105" i="22"/>
  <c r="F218" i="8"/>
  <c r="F225" i="8"/>
  <c r="E225" i="8" s="1"/>
  <c r="U5" i="22"/>
  <c r="BA190" i="20"/>
  <c r="F475" i="8"/>
  <c r="F436" i="8"/>
  <c r="AF136" i="20"/>
  <c r="W290" i="20"/>
  <c r="AF138" i="20"/>
  <c r="AF256" i="20"/>
  <c r="W304" i="20"/>
  <c r="AF257" i="20"/>
  <c r="F548" i="8"/>
  <c r="F285" i="8"/>
  <c r="AF223" i="22"/>
  <c r="AF222" i="22"/>
  <c r="AF212" i="22"/>
  <c r="BA249" i="20"/>
  <c r="AF213" i="22"/>
  <c r="F278" i="8"/>
  <c r="AF109" i="22"/>
  <c r="AF110" i="22"/>
  <c r="F179" i="8"/>
  <c r="BA100" i="22"/>
  <c r="BA98" i="22" s="1"/>
  <c r="U96" i="22" s="1"/>
  <c r="W285" i="20"/>
  <c r="BA20" i="20"/>
  <c r="BA19" i="20" s="1"/>
  <c r="U17" i="20" s="1"/>
  <c r="Q230" i="20" s="1"/>
  <c r="AF85" i="20"/>
  <c r="AF84" i="20"/>
  <c r="BA208" i="20"/>
  <c r="BA7" i="20"/>
  <c r="U5" i="20" s="1"/>
  <c r="AF86" i="20"/>
  <c r="E409" i="8"/>
  <c r="BA216" i="20"/>
  <c r="BA33" i="20"/>
  <c r="BA32" i="20"/>
  <c r="AT34" i="20"/>
  <c r="J23" i="12" s="1"/>
  <c r="BA145" i="20"/>
  <c r="BA144" i="20"/>
  <c r="BA160" i="22" l="1"/>
  <c r="U158" i="22" s="1"/>
  <c r="W271" i="22" s="1"/>
  <c r="F691" i="8"/>
  <c r="W263" i="22"/>
  <c r="Z14" i="24"/>
  <c r="W257" i="22"/>
  <c r="V43" i="24"/>
  <c r="Z27" i="24"/>
  <c r="E687" i="8"/>
  <c r="F687" i="8"/>
  <c r="Q229" i="20"/>
  <c r="W280" i="20"/>
  <c r="AT21" i="22"/>
  <c r="BA21" i="22" s="1"/>
  <c r="BA20" i="22" s="1"/>
  <c r="BA19" i="22" s="1"/>
  <c r="U17" i="22" s="1"/>
  <c r="BA168" i="20"/>
  <c r="U166" i="20" s="1"/>
  <c r="U85" i="22"/>
  <c r="BA193" i="22"/>
  <c r="U191" i="22" s="1"/>
  <c r="W275" i="22" s="1"/>
  <c r="BA179" i="22"/>
  <c r="U177" i="22" s="1"/>
  <c r="BA158" i="20"/>
  <c r="BA157" i="20" s="1"/>
  <c r="U155" i="20" s="1"/>
  <c r="Z32" i="12" s="1"/>
  <c r="BA115" i="20"/>
  <c r="U113" i="20" s="1"/>
  <c r="BA130" i="22"/>
  <c r="BA129" i="22" s="1"/>
  <c r="U127" i="22" s="1"/>
  <c r="W267" i="22" s="1"/>
  <c r="BA202" i="22"/>
  <c r="U200" i="22" s="1"/>
  <c r="BA187" i="22"/>
  <c r="U185" i="22" s="1"/>
  <c r="BA169" i="22"/>
  <c r="BA168" i="22"/>
  <c r="BA140" i="22"/>
  <c r="U138" i="22" s="1"/>
  <c r="AF154" i="22"/>
  <c r="F213" i="8"/>
  <c r="AF155" i="22"/>
  <c r="BA188" i="20"/>
  <c r="U186" i="20" s="1"/>
  <c r="AF186" i="20" s="1"/>
  <c r="F484" i="8"/>
  <c r="AT197" i="20"/>
  <c r="AT202" i="20" s="1"/>
  <c r="BA197" i="20" s="1"/>
  <c r="AT243" i="22"/>
  <c r="AV243" i="22" s="1"/>
  <c r="AZ243" i="22" s="1"/>
  <c r="BA243" i="22" s="1"/>
  <c r="F243" i="22" s="1"/>
  <c r="F288" i="8" s="1"/>
  <c r="E288" i="8" s="1"/>
  <c r="AF40" i="22"/>
  <c r="AF41" i="22"/>
  <c r="AF39" i="22"/>
  <c r="F153" i="8"/>
  <c r="Z17" i="24"/>
  <c r="BA24" i="22"/>
  <c r="T41" i="12"/>
  <c r="AF115" i="22"/>
  <c r="AT245" i="22"/>
  <c r="AV245" i="22" s="1"/>
  <c r="AF149" i="22"/>
  <c r="E209" i="8" s="1"/>
  <c r="AF184" i="20"/>
  <c r="E470" i="8" s="1"/>
  <c r="AF125" i="20"/>
  <c r="F427" i="8"/>
  <c r="AF134" i="20"/>
  <c r="E432" i="8" s="1"/>
  <c r="AF126" i="20"/>
  <c r="W288" i="20"/>
  <c r="E484" i="8"/>
  <c r="BA176" i="20"/>
  <c r="U174" i="20" s="1"/>
  <c r="AF174" i="20" s="1"/>
  <c r="AF40" i="20"/>
  <c r="E691" i="8" s="1"/>
  <c r="AF113" i="22"/>
  <c r="AF33" i="22"/>
  <c r="E96" i="8" s="1"/>
  <c r="F190" i="8"/>
  <c r="AF114" i="22"/>
  <c r="AF106" i="22"/>
  <c r="E175" i="8" s="1"/>
  <c r="F227" i="8"/>
  <c r="E227" i="8"/>
  <c r="AF5" i="22"/>
  <c r="AT242" i="22"/>
  <c r="AV242" i="22" s="1"/>
  <c r="AZ242" i="22" s="1"/>
  <c r="BA242" i="22" s="1"/>
  <c r="AF7" i="22"/>
  <c r="F68" i="8"/>
  <c r="AF6" i="22"/>
  <c r="AF139" i="20"/>
  <c r="E436" i="8" s="1"/>
  <c r="BA31" i="20"/>
  <c r="U29" i="20" s="1"/>
  <c r="AF29" i="20" s="1"/>
  <c r="AF258" i="20"/>
  <c r="E548" i="8" s="1"/>
  <c r="AF224" i="22"/>
  <c r="E285" i="8" s="1"/>
  <c r="AF214" i="22"/>
  <c r="E278" i="8" s="1"/>
  <c r="BA247" i="20"/>
  <c r="U245" i="20" s="1"/>
  <c r="AF111" i="22"/>
  <c r="E179" i="8" s="1"/>
  <c r="AF96" i="22"/>
  <c r="F170" i="8"/>
  <c r="AF97" i="22"/>
  <c r="AF98" i="22"/>
  <c r="F510" i="8"/>
  <c r="E510" i="8" s="1"/>
  <c r="AF18" i="20"/>
  <c r="AF17" i="20"/>
  <c r="W281" i="20"/>
  <c r="AF19" i="20"/>
  <c r="F317" i="8"/>
  <c r="AF87" i="20"/>
  <c r="E401" i="8" s="1"/>
  <c r="BA215" i="20"/>
  <c r="U213" i="20" s="1"/>
  <c r="BA99" i="20"/>
  <c r="U97" i="20" s="1"/>
  <c r="BA143" i="20"/>
  <c r="U141" i="20" s="1"/>
  <c r="BA221" i="20"/>
  <c r="U219" i="20" s="1"/>
  <c r="F508" i="8" s="1"/>
  <c r="AF5" i="20"/>
  <c r="AF6" i="20"/>
  <c r="F304" i="8"/>
  <c r="BA10" i="20"/>
  <c r="Z15" i="12" s="1"/>
  <c r="AF7" i="20"/>
  <c r="BA237" i="20"/>
  <c r="BA238" i="20"/>
  <c r="BA207" i="20"/>
  <c r="U205" i="20" s="1"/>
  <c r="U22" i="22" l="1"/>
  <c r="AT244" i="22" s="1"/>
  <c r="AV244" i="22" s="1"/>
  <c r="F682" i="8"/>
  <c r="F702" i="8"/>
  <c r="AF200" i="22"/>
  <c r="W276" i="22"/>
  <c r="AF187" i="22"/>
  <c r="W274" i="22"/>
  <c r="AF178" i="22"/>
  <c r="W273" i="22"/>
  <c r="AF138" i="22"/>
  <c r="W268" i="22"/>
  <c r="AF85" i="22"/>
  <c r="W262" i="22"/>
  <c r="F75" i="8"/>
  <c r="W258" i="22"/>
  <c r="E703" i="8"/>
  <c r="F703" i="8"/>
  <c r="AF17" i="22"/>
  <c r="AF18" i="22"/>
  <c r="AF19" i="22"/>
  <c r="F239" i="8"/>
  <c r="AF86" i="22"/>
  <c r="F164" i="8"/>
  <c r="AF87" i="22"/>
  <c r="AF177" i="22"/>
  <c r="AF179" i="22"/>
  <c r="AF113" i="20"/>
  <c r="W287" i="20"/>
  <c r="AF115" i="20"/>
  <c r="AF114" i="20"/>
  <c r="F421" i="8"/>
  <c r="BA167" i="22"/>
  <c r="AF156" i="22"/>
  <c r="E213" i="8" s="1"/>
  <c r="AF140" i="22"/>
  <c r="AF139" i="22"/>
  <c r="F204" i="8"/>
  <c r="AF185" i="22"/>
  <c r="F244" i="8"/>
  <c r="AF186" i="22"/>
  <c r="W296" i="20"/>
  <c r="F477" i="8"/>
  <c r="AF187" i="20"/>
  <c r="AN186" i="20"/>
  <c r="AF188" i="20"/>
  <c r="AF159" i="22"/>
  <c r="Z39" i="24"/>
  <c r="AF42" i="22"/>
  <c r="E153" i="8" s="1"/>
  <c r="F242" i="22"/>
  <c r="F287" i="8" s="1"/>
  <c r="E287" i="8" s="1"/>
  <c r="E338" i="8"/>
  <c r="AF127" i="20"/>
  <c r="E427" i="8" s="1"/>
  <c r="F706" i="8"/>
  <c r="E706" i="8" s="1"/>
  <c r="AF176" i="20"/>
  <c r="AF175" i="20"/>
  <c r="W294" i="20"/>
  <c r="F466" i="8"/>
  <c r="AF116" i="22"/>
  <c r="E190" i="8" s="1"/>
  <c r="AF160" i="22"/>
  <c r="F220" i="8"/>
  <c r="AF158" i="22"/>
  <c r="AT246" i="22"/>
  <c r="AV246" i="22" s="1"/>
  <c r="AF192" i="22"/>
  <c r="F251" i="8"/>
  <c r="AF194" i="22"/>
  <c r="AF193" i="22"/>
  <c r="AF8" i="22"/>
  <c r="E68" i="8" s="1"/>
  <c r="W282" i="20"/>
  <c r="F330" i="8"/>
  <c r="BA34" i="20"/>
  <c r="Z20" i="12" s="1"/>
  <c r="AF31" i="20"/>
  <c r="AF30" i="20"/>
  <c r="AF245" i="20"/>
  <c r="AF246" i="20"/>
  <c r="AF247" i="20"/>
  <c r="W303" i="20"/>
  <c r="F541" i="8"/>
  <c r="AF202" i="22"/>
  <c r="F268" i="8"/>
  <c r="AF201" i="22"/>
  <c r="AF99" i="22"/>
  <c r="E170" i="8" s="1"/>
  <c r="AF20" i="20"/>
  <c r="E317" i="8" s="1"/>
  <c r="AF220" i="20"/>
  <c r="W300" i="20"/>
  <c r="AF219" i="20"/>
  <c r="AF221" i="20"/>
  <c r="AF98" i="20"/>
  <c r="F410" i="8"/>
  <c r="W286" i="20"/>
  <c r="AF97" i="20"/>
  <c r="AF99" i="20"/>
  <c r="BA236" i="20"/>
  <c r="U234" i="20" s="1"/>
  <c r="BA196" i="20"/>
  <c r="F455" i="8"/>
  <c r="AF157" i="20"/>
  <c r="W292" i="20"/>
  <c r="AF155" i="20"/>
  <c r="AF156" i="20"/>
  <c r="AF8" i="20"/>
  <c r="E682" i="8" s="1"/>
  <c r="AF167" i="20"/>
  <c r="F461" i="8"/>
  <c r="AF166" i="20"/>
  <c r="AF168" i="20"/>
  <c r="W293" i="20"/>
  <c r="F509" i="8"/>
  <c r="E509" i="8" s="1"/>
  <c r="AF143" i="20"/>
  <c r="AF142" i="20"/>
  <c r="F447" i="8"/>
  <c r="AF144" i="20"/>
  <c r="W291" i="20"/>
  <c r="AN141" i="20"/>
  <c r="Z28" i="12" s="1"/>
  <c r="F698" i="8" s="1"/>
  <c r="AF205" i="20"/>
  <c r="W298" i="20"/>
  <c r="F496" i="8"/>
  <c r="AF207" i="20"/>
  <c r="AF206" i="20"/>
  <c r="AF213" i="20"/>
  <c r="W299" i="20"/>
  <c r="AF215" i="20"/>
  <c r="F501" i="8"/>
  <c r="AF214" i="20"/>
  <c r="F88" i="8" l="1"/>
  <c r="AZ244" i="22"/>
  <c r="BA244" i="22" s="1"/>
  <c r="F244" i="22" s="1"/>
  <c r="F289" i="8" s="1"/>
  <c r="E289" i="8" s="1"/>
  <c r="AF24" i="22"/>
  <c r="AF23" i="22"/>
  <c r="AF22" i="22"/>
  <c r="W259" i="22"/>
  <c r="Z19" i="24"/>
  <c r="F688" i="8"/>
  <c r="Z40" i="12"/>
  <c r="AF20" i="22"/>
  <c r="E75" i="8" s="1"/>
  <c r="AF88" i="22"/>
  <c r="E164" i="8" s="1"/>
  <c r="AF180" i="22"/>
  <c r="E239" i="8" s="1"/>
  <c r="AF116" i="20"/>
  <c r="E421" i="8" s="1"/>
  <c r="AF141" i="22"/>
  <c r="E204" i="8" s="1"/>
  <c r="AF188" i="22"/>
  <c r="E244" i="8" s="1"/>
  <c r="AF189" i="20"/>
  <c r="E704" i="8" s="1"/>
  <c r="AF161" i="22"/>
  <c r="E220" i="8" s="1"/>
  <c r="E304" i="8"/>
  <c r="AF177" i="20"/>
  <c r="E466" i="8" s="1"/>
  <c r="AF195" i="22"/>
  <c r="E251" i="8" s="1"/>
  <c r="U165" i="22"/>
  <c r="BA195" i="20"/>
  <c r="U193" i="20" s="1"/>
  <c r="AF194" i="20" s="1"/>
  <c r="AF32" i="20"/>
  <c r="E688" i="8" s="1"/>
  <c r="AF248" i="20"/>
  <c r="E541" i="8" s="1"/>
  <c r="AF203" i="22"/>
  <c r="E268" i="8" s="1"/>
  <c r="AF216" i="20"/>
  <c r="E501" i="8" s="1"/>
  <c r="AF169" i="20"/>
  <c r="E461" i="8" s="1"/>
  <c r="AF208" i="20"/>
  <c r="E496" i="8" s="1"/>
  <c r="AF100" i="20"/>
  <c r="AF222" i="20"/>
  <c r="AF234" i="20"/>
  <c r="AF235" i="20"/>
  <c r="AF236" i="20"/>
  <c r="F531" i="8"/>
  <c r="W302" i="20"/>
  <c r="AF158" i="20"/>
  <c r="E702" i="8" s="1"/>
  <c r="AF145" i="20"/>
  <c r="E698" i="8" s="1"/>
  <c r="AF25" i="22" l="1"/>
  <c r="E88" i="8" s="1"/>
  <c r="E477" i="8"/>
  <c r="F704" i="8"/>
  <c r="Z18" i="12"/>
  <c r="Z41" i="24"/>
  <c r="W272" i="22"/>
  <c r="G284" i="22" s="1"/>
  <c r="E455" i="8"/>
  <c r="E447" i="8"/>
  <c r="E330" i="8"/>
  <c r="AF165" i="22"/>
  <c r="AF167" i="22"/>
  <c r="AF166" i="22"/>
  <c r="AX246" i="22"/>
  <c r="AY246" i="22" s="1"/>
  <c r="F232" i="8"/>
  <c r="AF195" i="20"/>
  <c r="W297" i="20"/>
  <c r="AF193" i="20"/>
  <c r="F489" i="8"/>
  <c r="AN193" i="20"/>
  <c r="Z42" i="12" s="1"/>
  <c r="AF237" i="20"/>
  <c r="E531" i="8" s="1"/>
  <c r="E508" i="8"/>
  <c r="E410" i="8"/>
  <c r="F694" i="8" l="1"/>
  <c r="F708" i="8"/>
  <c r="G282" i="22"/>
  <c r="G283" i="22"/>
  <c r="AZ246" i="22"/>
  <c r="BA246" i="22" s="1"/>
  <c r="AF168" i="22"/>
  <c r="E232" i="8" s="1"/>
  <c r="AF196" i="20"/>
  <c r="E708" i="8" s="1"/>
  <c r="G285" i="22" l="1"/>
  <c r="I284" i="22" s="1"/>
  <c r="K284" i="22" s="1"/>
  <c r="F246" i="22"/>
  <c r="F291" i="8" s="1"/>
  <c r="E291" i="8" s="1"/>
  <c r="E489" i="8"/>
  <c r="I282" i="22" l="1"/>
  <c r="K282" i="22" s="1"/>
  <c r="I283" i="22"/>
  <c r="K283" i="22" s="1"/>
  <c r="AF128" i="22" l="1"/>
  <c r="AF129" i="22"/>
  <c r="F198" i="8"/>
  <c r="AF127" i="22"/>
  <c r="AX245" i="22"/>
  <c r="AY245" i="22" s="1"/>
  <c r="AZ245" i="22" s="1"/>
  <c r="BA245" i="22" s="1"/>
  <c r="F245" i="22" s="1"/>
  <c r="F290" i="8" s="1"/>
  <c r="E290" i="8" s="1"/>
  <c r="Z31" i="24"/>
  <c r="AF130" i="22" l="1"/>
  <c r="E198" i="8" s="1"/>
  <c r="CA65" i="20" l="1"/>
  <c r="BE61" i="20" l="1"/>
  <c r="BJ57" i="20" s="1"/>
  <c r="BT57" i="20" l="1"/>
  <c r="BA50" i="20" s="1"/>
  <c r="BO57" i="20"/>
  <c r="U47" i="20"/>
  <c r="BA49" i="20" l="1"/>
  <c r="BA48" i="20" s="1"/>
  <c r="U46" i="20" s="1"/>
  <c r="AQ46" i="20" s="1"/>
  <c r="Q231" i="20" l="1"/>
  <c r="F511" i="8" s="1"/>
  <c r="E511" i="8" s="1"/>
  <c r="W284" i="20"/>
  <c r="AF46" i="20"/>
  <c r="AF48" i="20"/>
  <c r="F390" i="8"/>
  <c r="AF47" i="20"/>
  <c r="Q232" i="20" l="1"/>
  <c r="AT232" i="20" s="1"/>
  <c r="BA231" i="20" s="1"/>
  <c r="AF49" i="20"/>
  <c r="E694" i="8" s="1"/>
  <c r="BA232" i="20" l="1"/>
  <c r="BA230" i="20" s="1"/>
  <c r="U228" i="20" s="1"/>
  <c r="F512" i="8"/>
  <c r="E512" i="8" s="1"/>
  <c r="E390" i="8"/>
  <c r="AF228" i="20" l="1"/>
  <c r="W301" i="20"/>
  <c r="AF229" i="20"/>
  <c r="AF230" i="20"/>
  <c r="F514" i="8"/>
  <c r="G309" i="20" l="1"/>
  <c r="G308" i="20"/>
  <c r="G310" i="20"/>
  <c r="AF231" i="20"/>
  <c r="E514" i="8" s="1"/>
  <c r="G311" i="20" l="1"/>
  <c r="I308" i="20" l="1"/>
  <c r="K308" i="20" s="1"/>
  <c r="I309" i="20"/>
  <c r="K309" i="20" s="1"/>
  <c r="I310" i="20"/>
  <c r="K310" i="20" s="1"/>
</calcChain>
</file>

<file path=xl/comments1.xml><?xml version="1.0" encoding="utf-8"?>
<comments xmlns="http://schemas.openxmlformats.org/spreadsheetml/2006/main">
  <authors>
    <author>作成者</author>
  </authors>
  <commentList>
    <comment ref="E97" authorId="0" shapeId="0">
      <text>
        <r>
          <rPr>
            <b/>
            <sz val="9"/>
            <color indexed="81"/>
            <rFont val="ＭＳ Ｐゴシック"/>
            <family val="3"/>
            <charset val="128"/>
          </rPr>
          <t>取組がない場合は空欄にして下さい。</t>
        </r>
      </text>
    </comment>
  </commentList>
</comments>
</file>

<file path=xl/comments2.xml><?xml version="1.0" encoding="utf-8"?>
<comments xmlns="http://schemas.openxmlformats.org/spreadsheetml/2006/main">
  <authors>
    <author>作成者</author>
  </authors>
  <commentList>
    <comment ref="BD43" authorId="0" shapeId="0">
      <text>
        <r>
          <rPr>
            <sz val="9"/>
            <color indexed="81"/>
            <rFont val="MS P ゴシック"/>
            <family val="3"/>
            <charset val="128"/>
          </rPr>
          <t>一次エネ入力無し、面積修正なし
⇒1.面積
一次エネ入力無し、面積修正あり
⇒2.面積（修正あり）
一次エネ入力あり（面積修正は無視）
⇒3.エネルギー
単一用途
⇒空欄</t>
        </r>
      </text>
    </comment>
    <comment ref="E125" authorId="0" shapeId="0">
      <text>
        <r>
          <rPr>
            <b/>
            <sz val="9"/>
            <color indexed="81"/>
            <rFont val="ＭＳ Ｐゴシック"/>
            <family val="3"/>
            <charset val="128"/>
          </rPr>
          <t>取組がない場合は空欄にして下さい。</t>
        </r>
      </text>
    </comment>
  </commentList>
</comments>
</file>

<file path=xl/sharedStrings.xml><?xml version="1.0" encoding="utf-8"?>
<sst xmlns="http://schemas.openxmlformats.org/spreadsheetml/2006/main" count="5476" uniqueCount="1855">
  <si>
    <t>段階1</t>
    <rPh sb="0" eb="2">
      <t>ダンカイ</t>
    </rPh>
    <phoneticPr fontId="2"/>
  </si>
  <si>
    <t>段階2</t>
    <rPh sb="0" eb="2">
      <t>ダンカイ</t>
    </rPh>
    <phoneticPr fontId="2"/>
  </si>
  <si>
    <t>段階3</t>
    <rPh sb="0" eb="2">
      <t>ダンカイ</t>
    </rPh>
    <phoneticPr fontId="2"/>
  </si>
  <si>
    <t>その他</t>
    <rPh sb="2" eb="3">
      <t>タ</t>
    </rPh>
    <phoneticPr fontId="2"/>
  </si>
  <si>
    <t>適用する</t>
    <rPh sb="0" eb="2">
      <t>テキヨウ</t>
    </rPh>
    <phoneticPr fontId="2"/>
  </si>
  <si>
    <t>適用しない</t>
    <rPh sb="0" eb="2">
      <t>テキヨウ</t>
    </rPh>
    <phoneticPr fontId="2"/>
  </si>
  <si>
    <t>〇</t>
    <phoneticPr fontId="2"/>
  </si>
  <si>
    <t>%</t>
    <phoneticPr fontId="2"/>
  </si>
  <si>
    <t>－</t>
    <phoneticPr fontId="2"/>
  </si>
  <si>
    <t>MJ/m2・年</t>
    <rPh sb="6" eb="7">
      <t>ネン</t>
    </rPh>
    <phoneticPr fontId="2"/>
  </si>
  <si>
    <t>点数</t>
    <rPh sb="0" eb="2">
      <t>テンスウ</t>
    </rPh>
    <phoneticPr fontId="2"/>
  </si>
  <si>
    <t>評価段階の決定方法</t>
    <rPh sb="0" eb="2">
      <t>ヒョウカ</t>
    </rPh>
    <rPh sb="2" eb="4">
      <t>ダンカイ</t>
    </rPh>
    <rPh sb="5" eb="7">
      <t>ケッテイ</t>
    </rPh>
    <rPh sb="7" eb="9">
      <t>ホウホウ</t>
    </rPh>
    <phoneticPr fontId="2"/>
  </si>
  <si>
    <t>モデル建物法</t>
    <rPh sb="3" eb="5">
      <t>タテモノ</t>
    </rPh>
    <rPh sb="5" eb="6">
      <t>ホウ</t>
    </rPh>
    <phoneticPr fontId="2"/>
  </si>
  <si>
    <t>標準入力法</t>
    <rPh sb="0" eb="2">
      <t>ヒョウジュン</t>
    </rPh>
    <rPh sb="2" eb="4">
      <t>ニュウリョク</t>
    </rPh>
    <rPh sb="4" eb="5">
      <t>ホウ</t>
    </rPh>
    <phoneticPr fontId="2"/>
  </si>
  <si>
    <t>高効率熱源機器</t>
    <rPh sb="0" eb="3">
      <t>コウコウリツ</t>
    </rPh>
    <rPh sb="3" eb="5">
      <t>ネツゲン</t>
    </rPh>
    <rPh sb="5" eb="7">
      <t>キキ</t>
    </rPh>
    <phoneticPr fontId="3"/>
  </si>
  <si>
    <t>熱源台数制御</t>
    <rPh sb="0" eb="2">
      <t>ネツゲン</t>
    </rPh>
    <rPh sb="2" eb="4">
      <t>ダイスウ</t>
    </rPh>
    <rPh sb="4" eb="6">
      <t>セイギョ</t>
    </rPh>
    <phoneticPr fontId="3"/>
  </si>
  <si>
    <t>コージェネレーションシステム</t>
  </si>
  <si>
    <t>台</t>
    <rPh sb="0" eb="1">
      <t>ダイ</t>
    </rPh>
    <phoneticPr fontId="2"/>
  </si>
  <si>
    <t>GJ/年</t>
    <rPh sb="3" eb="4">
      <t>ネン</t>
    </rPh>
    <phoneticPr fontId="2"/>
  </si>
  <si>
    <t>全熱交換器</t>
    <rPh sb="0" eb="1">
      <t>ゼン</t>
    </rPh>
    <rPh sb="1" eb="2">
      <t>ネツ</t>
    </rPh>
    <rPh sb="2" eb="5">
      <t>コウカンキ</t>
    </rPh>
    <phoneticPr fontId="3"/>
  </si>
  <si>
    <t>変風量制御</t>
    <rPh sb="0" eb="1">
      <t>ヘン</t>
    </rPh>
    <rPh sb="1" eb="3">
      <t>フウリョウ</t>
    </rPh>
    <rPh sb="3" eb="5">
      <t>セイギョ</t>
    </rPh>
    <phoneticPr fontId="3"/>
  </si>
  <si>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</si>
  <si>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</si>
  <si>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</si>
  <si>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</si>
  <si>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建築物環境計画書</t>
    <rPh sb="0" eb="3">
      <t>ケンチクブツ</t>
    </rPh>
    <rPh sb="3" eb="5">
      <t>カンキョウ</t>
    </rPh>
    <rPh sb="5" eb="7">
      <t>ケイカク</t>
    </rPh>
    <rPh sb="7" eb="8">
      <t>ショ</t>
    </rPh>
    <phoneticPr fontId="8"/>
  </si>
  <si>
    <t>Z1の値はこの登録書類のバージョンを表す</t>
    <rPh sb="3" eb="4">
      <t>アタイ</t>
    </rPh>
    <rPh sb="7" eb="9">
      <t>トウロク</t>
    </rPh>
    <rPh sb="9" eb="11">
      <t>ショルイ</t>
    </rPh>
    <rPh sb="18" eb="19">
      <t>アラワ</t>
    </rPh>
    <phoneticPr fontId="8"/>
  </si>
  <si>
    <t>提出根拠</t>
    <rPh sb="0" eb="2">
      <t>テイシュツ</t>
    </rPh>
    <rPh sb="2" eb="4">
      <t>コンキョ</t>
    </rPh>
    <phoneticPr fontId="8"/>
  </si>
  <si>
    <t>２＿０</t>
    <phoneticPr fontId="8"/>
  </si>
  <si>
    <t>建物番号</t>
    <rPh sb="0" eb="2">
      <t>タテモノ</t>
    </rPh>
    <rPh sb="2" eb="4">
      <t>バンゴウ</t>
    </rPh>
    <phoneticPr fontId="8"/>
  </si>
  <si>
    <t>作成時期</t>
    <rPh sb="0" eb="2">
      <t>サクセイ</t>
    </rPh>
    <rPh sb="2" eb="4">
      <t>ジキ</t>
    </rPh>
    <phoneticPr fontId="8"/>
  </si>
  <si>
    <t>氏名
（法人にあっては名称及び代表者の氏名）</t>
    <phoneticPr fontId="8"/>
  </si>
  <si>
    <t xml:space="preserve">住所
（法人にあっては主たる事務所の所在地）
</t>
    <phoneticPr fontId="8"/>
  </si>
  <si>
    <t>〒</t>
    <phoneticPr fontId="8"/>
  </si>
  <si>
    <t>-</t>
    <phoneticPr fontId="8"/>
  </si>
  <si>
    <t>特定建築主郵便番号</t>
    <rPh sb="0" eb="2">
      <t>トクテイ</t>
    </rPh>
    <rPh sb="2" eb="4">
      <t>ケンチク</t>
    </rPh>
    <rPh sb="4" eb="5">
      <t>ヌシ</t>
    </rPh>
    <rPh sb="5" eb="7">
      <t>ユウビン</t>
    </rPh>
    <rPh sb="7" eb="9">
      <t>バンゴウ</t>
    </rPh>
    <phoneticPr fontId="8"/>
  </si>
  <si>
    <t>設計者</t>
    <rPh sb="0" eb="3">
      <t>セッケイシャ</t>
    </rPh>
    <phoneticPr fontId="8"/>
  </si>
  <si>
    <t>設計者郵便番号</t>
    <rPh sb="0" eb="3">
      <t>セッケイシャ</t>
    </rPh>
    <rPh sb="3" eb="7">
      <t>ユウビンバンゴウ</t>
    </rPh>
    <phoneticPr fontId="8"/>
  </si>
  <si>
    <t>施工者</t>
    <rPh sb="0" eb="3">
      <t>セコウシャ</t>
    </rPh>
    <phoneticPr fontId="8"/>
  </si>
  <si>
    <t>施工主郵便番号</t>
    <rPh sb="0" eb="3">
      <t>セコウヌシ</t>
    </rPh>
    <rPh sb="3" eb="7">
      <t>ユウビンバンゴウ</t>
    </rPh>
    <phoneticPr fontId="8"/>
  </si>
  <si>
    <t>計画書の担当部署</t>
    <rPh sb="0" eb="3">
      <t>ケイカクショ</t>
    </rPh>
    <rPh sb="4" eb="6">
      <t>タントウ</t>
    </rPh>
    <rPh sb="6" eb="8">
      <t>ブショ</t>
    </rPh>
    <phoneticPr fontId="8"/>
  </si>
  <si>
    <t>名称</t>
    <rPh sb="0" eb="2">
      <t>メイショウ</t>
    </rPh>
    <phoneticPr fontId="8"/>
  </si>
  <si>
    <t>連絡先</t>
    <rPh sb="0" eb="3">
      <t>レンラクサキ</t>
    </rPh>
    <phoneticPr fontId="8"/>
  </si>
  <si>
    <t>東京都</t>
    <rPh sb="0" eb="3">
      <t>トウキョウト</t>
    </rPh>
    <phoneticPr fontId="8"/>
  </si>
  <si>
    <t>新築・増築</t>
    <rPh sb="0" eb="2">
      <t>シンチク</t>
    </rPh>
    <rPh sb="3" eb="5">
      <t>ゾウチク</t>
    </rPh>
    <phoneticPr fontId="8"/>
  </si>
  <si>
    <t>工事期間（予定）</t>
    <rPh sb="0" eb="2">
      <t>コウジ</t>
    </rPh>
    <rPh sb="2" eb="4">
      <t>キカン</t>
    </rPh>
    <rPh sb="5" eb="7">
      <t>ヨテイ</t>
    </rPh>
    <phoneticPr fontId="8"/>
  </si>
  <si>
    <t>　工事着手</t>
    <rPh sb="1" eb="3">
      <t>コウジ</t>
    </rPh>
    <rPh sb="3" eb="5">
      <t>チャクシュ</t>
    </rPh>
    <phoneticPr fontId="8"/>
  </si>
  <si>
    <t>　工事完了</t>
    <rPh sb="1" eb="3">
      <t>コウジ</t>
    </rPh>
    <rPh sb="3" eb="5">
      <t>カンリョウ</t>
    </rPh>
    <phoneticPr fontId="8"/>
  </si>
  <si>
    <t>工事着工</t>
    <rPh sb="0" eb="2">
      <t>コウジ</t>
    </rPh>
    <rPh sb="2" eb="4">
      <t>チャッコウ</t>
    </rPh>
    <phoneticPr fontId="8"/>
  </si>
  <si>
    <t>年</t>
    <rPh sb="0" eb="1">
      <t>ネン</t>
    </rPh>
    <phoneticPr fontId="8"/>
  </si>
  <si>
    <t>月</t>
    <rPh sb="0" eb="1">
      <t>ツキ</t>
    </rPh>
    <phoneticPr fontId="8"/>
  </si>
  <si>
    <t>日</t>
    <rPh sb="0" eb="1">
      <t>ヒ</t>
    </rPh>
    <phoneticPr fontId="8"/>
  </si>
  <si>
    <t>工事完了</t>
    <rPh sb="0" eb="2">
      <t>コウジ</t>
    </rPh>
    <rPh sb="2" eb="4">
      <t>カンリョウ</t>
    </rPh>
    <phoneticPr fontId="8"/>
  </si>
  <si>
    <t>敷地面積</t>
    <rPh sb="0" eb="2">
      <t>シキチ</t>
    </rPh>
    <rPh sb="2" eb="4">
      <t>メンセキ</t>
    </rPh>
    <phoneticPr fontId="8"/>
  </si>
  <si>
    <t>㎡</t>
    <phoneticPr fontId="8"/>
  </si>
  <si>
    <t>建築面積</t>
    <rPh sb="0" eb="2">
      <t>ケンチク</t>
    </rPh>
    <rPh sb="2" eb="4">
      <t>メンセキ</t>
    </rPh>
    <phoneticPr fontId="8"/>
  </si>
  <si>
    <t>延べ面積</t>
    <rPh sb="0" eb="1">
      <t>ノ</t>
    </rPh>
    <rPh sb="2" eb="4">
      <t>メンセキ</t>
    </rPh>
    <phoneticPr fontId="8"/>
  </si>
  <si>
    <t>用途別床面積</t>
    <rPh sb="0" eb="2">
      <t>ヨウト</t>
    </rPh>
    <rPh sb="2" eb="3">
      <t>ベツ</t>
    </rPh>
    <rPh sb="3" eb="6">
      <t>ユカメンセキ</t>
    </rPh>
    <phoneticPr fontId="8"/>
  </si>
  <si>
    <t>住宅等</t>
    <rPh sb="0" eb="3">
      <t>ジュウタクトウ</t>
    </rPh>
    <phoneticPr fontId="8"/>
  </si>
  <si>
    <t>飲食店等</t>
    <rPh sb="0" eb="2">
      <t>インショク</t>
    </rPh>
    <rPh sb="2" eb="3">
      <t>テン</t>
    </rPh>
    <rPh sb="3" eb="4">
      <t>トウ</t>
    </rPh>
    <phoneticPr fontId="8"/>
  </si>
  <si>
    <t>ホテル等</t>
    <rPh sb="3" eb="4">
      <t>トウ</t>
    </rPh>
    <phoneticPr fontId="8"/>
  </si>
  <si>
    <t>集会所等</t>
    <rPh sb="0" eb="2">
      <t>シュウカイ</t>
    </rPh>
    <rPh sb="2" eb="3">
      <t>ジョ</t>
    </rPh>
    <rPh sb="3" eb="4">
      <t>トウ</t>
    </rPh>
    <phoneticPr fontId="8"/>
  </si>
  <si>
    <t>病院等</t>
    <rPh sb="0" eb="3">
      <t>ビョウイントウ</t>
    </rPh>
    <phoneticPr fontId="8"/>
  </si>
  <si>
    <t>工場等</t>
    <rPh sb="0" eb="3">
      <t>コウジョウトウ</t>
    </rPh>
    <phoneticPr fontId="8"/>
  </si>
  <si>
    <t>百貨店等</t>
    <rPh sb="0" eb="4">
      <t>ヒャッカテントウ</t>
    </rPh>
    <phoneticPr fontId="8"/>
  </si>
  <si>
    <t>その他（</t>
    <rPh sb="2" eb="3">
      <t>タ</t>
    </rPh>
    <phoneticPr fontId="8"/>
  </si>
  <si>
    <t>）</t>
    <phoneticPr fontId="8"/>
  </si>
  <si>
    <t>事務所等</t>
    <rPh sb="0" eb="2">
      <t>ジム</t>
    </rPh>
    <rPh sb="2" eb="3">
      <t>ショ</t>
    </rPh>
    <rPh sb="3" eb="4">
      <t>トウ</t>
    </rPh>
    <phoneticPr fontId="8"/>
  </si>
  <si>
    <t>（</t>
    <phoneticPr fontId="8"/>
  </si>
  <si>
    <t>学校等</t>
    <rPh sb="0" eb="3">
      <t>ガッコウトウ</t>
    </rPh>
    <phoneticPr fontId="8"/>
  </si>
  <si>
    <t>構造</t>
    <rPh sb="0" eb="2">
      <t>コウゾウ</t>
    </rPh>
    <phoneticPr fontId="8"/>
  </si>
  <si>
    <t>建築物の高さ</t>
    <rPh sb="0" eb="3">
      <t>ケンチクブツ</t>
    </rPh>
    <rPh sb="4" eb="5">
      <t>タカ</t>
    </rPh>
    <phoneticPr fontId="8"/>
  </si>
  <si>
    <t>m</t>
    <phoneticPr fontId="8"/>
  </si>
  <si>
    <t>SRC造</t>
    <rPh sb="3" eb="4">
      <t>ゾウ</t>
    </rPh>
    <phoneticPr fontId="8"/>
  </si>
  <si>
    <t>階数</t>
    <rPh sb="0" eb="2">
      <t>カイスウ</t>
    </rPh>
    <phoneticPr fontId="8"/>
  </si>
  <si>
    <t>地上</t>
    <rPh sb="0" eb="2">
      <t>チジョウ</t>
    </rPh>
    <phoneticPr fontId="8"/>
  </si>
  <si>
    <t>階</t>
    <rPh sb="0" eb="1">
      <t>カイ</t>
    </rPh>
    <phoneticPr fontId="8"/>
  </si>
  <si>
    <t>地下</t>
    <rPh sb="0" eb="2">
      <t>チカ</t>
    </rPh>
    <phoneticPr fontId="8"/>
  </si>
  <si>
    <t>RC造</t>
    <rPh sb="2" eb="3">
      <t>ゾウ</t>
    </rPh>
    <phoneticPr fontId="8"/>
  </si>
  <si>
    <t>S造</t>
    <rPh sb="1" eb="2">
      <t>ゾウ</t>
    </rPh>
    <phoneticPr fontId="8"/>
  </si>
  <si>
    <t>４　エネルギーの使用の合理化、資源の適正利用、自然環境の保全及びヒートアイランド現象の緩和に係る</t>
    <phoneticPr fontId="8"/>
  </si>
  <si>
    <t>その他</t>
    <rPh sb="2" eb="3">
      <t>タ</t>
    </rPh>
    <phoneticPr fontId="8"/>
  </si>
  <si>
    <t>環境への配慮のための措置並びにその取組状況の評価</t>
    <phoneticPr fontId="8"/>
  </si>
  <si>
    <t>　　別紙「取組・評価書」のとおり</t>
    <phoneticPr fontId="8"/>
  </si>
  <si>
    <t>６　省エネルギー性能基準に対する適合状況</t>
    <phoneticPr fontId="8"/>
  </si>
  <si>
    <t>７　エネルギーの使用の合理化に関する性能の目標値への適合状況</t>
    <phoneticPr fontId="8"/>
  </si>
  <si>
    <t>その他</t>
  </si>
  <si>
    <t>工事着手予定年月日</t>
  </si>
  <si>
    <t>工事完了予定年月日</t>
  </si>
  <si>
    <t>敷地面積</t>
  </si>
  <si>
    <t>建築面積</t>
  </si>
  <si>
    <t>延べ面積</t>
  </si>
  <si>
    <t>床面積住宅</t>
  </si>
  <si>
    <t>床面積ホテル</t>
  </si>
  <si>
    <t>床面積病院</t>
  </si>
  <si>
    <t>床面積店舗</t>
  </si>
  <si>
    <t>床面積事務所</t>
  </si>
  <si>
    <t>床面積学校</t>
  </si>
  <si>
    <t>床面積飲食店</t>
  </si>
  <si>
    <t>床面積集会所</t>
  </si>
  <si>
    <t>床面積工場</t>
  </si>
  <si>
    <t>床面積用途その他1</t>
  </si>
  <si>
    <t>床面積その他1</t>
  </si>
  <si>
    <t>床面積用途その他2</t>
  </si>
  <si>
    <t>床面積その他2</t>
  </si>
  <si>
    <t>床面積用途その他3</t>
  </si>
  <si>
    <t>床面積その他3</t>
  </si>
  <si>
    <t>建築物高さ</t>
  </si>
  <si>
    <t>階数地上</t>
  </si>
  <si>
    <t>階数地下</t>
  </si>
  <si>
    <t>構造SRC造</t>
  </si>
  <si>
    <t>構造RC造</t>
  </si>
  <si>
    <t>構造S造</t>
  </si>
  <si>
    <t>その他詳細</t>
  </si>
  <si>
    <t>←ここから非表示</t>
    <rPh sb="5" eb="8">
      <t>ヒヒョウジ</t>
    </rPh>
    <phoneticPr fontId="2"/>
  </si>
  <si>
    <t>ここまで非表示→</t>
    <rPh sb="4" eb="7">
      <t>ヒヒョウジ</t>
    </rPh>
    <phoneticPr fontId="2"/>
  </si>
  <si>
    <t>最高点決定テーブル</t>
    <rPh sb="0" eb="3">
      <t>サイコウテン</t>
    </rPh>
    <rPh sb="3" eb="5">
      <t>ケッテイ</t>
    </rPh>
    <phoneticPr fontId="2"/>
  </si>
  <si>
    <t>段階決定テーブル</t>
    <rPh sb="0" eb="2">
      <t>ダンカイ</t>
    </rPh>
    <rPh sb="2" eb="4">
      <t>ケッテイ</t>
    </rPh>
    <phoneticPr fontId="2"/>
  </si>
  <si>
    <t>合計</t>
    <rPh sb="0" eb="2">
      <t>ゴウケイ</t>
    </rPh>
    <phoneticPr fontId="2"/>
  </si>
  <si>
    <t>高炉スラグ骨材</t>
    <rPh sb="0" eb="2">
      <t>コウロ</t>
    </rPh>
    <rPh sb="5" eb="7">
      <t>コツザイ</t>
    </rPh>
    <phoneticPr fontId="2"/>
  </si>
  <si>
    <t>銅スラグ骨材</t>
    <rPh sb="0" eb="1">
      <t>ドウ</t>
    </rPh>
    <rPh sb="4" eb="6">
      <t>コツザイ</t>
    </rPh>
    <phoneticPr fontId="2"/>
  </si>
  <si>
    <t>電気炉酸化スラグ骨材</t>
    <rPh sb="0" eb="3">
      <t>デンキロ</t>
    </rPh>
    <rPh sb="3" eb="5">
      <t>サンカ</t>
    </rPh>
    <rPh sb="8" eb="10">
      <t>コツザイ</t>
    </rPh>
    <phoneticPr fontId="2"/>
  </si>
  <si>
    <t>高炉セメント</t>
    <rPh sb="0" eb="2">
      <t>コウロ</t>
    </rPh>
    <phoneticPr fontId="2"/>
  </si>
  <si>
    <t>１　建築主の氏名等</t>
    <rPh sb="2" eb="4">
      <t>ケンチク</t>
    </rPh>
    <phoneticPr fontId="8"/>
  </si>
  <si>
    <t>建築物等の名称</t>
    <rPh sb="0" eb="3">
      <t>ケンチクブツ</t>
    </rPh>
    <phoneticPr fontId="8"/>
  </si>
  <si>
    <t>建築物等の所在地</t>
    <rPh sb="0" eb="3">
      <t>ケンチクブツ</t>
    </rPh>
    <phoneticPr fontId="8"/>
  </si>
  <si>
    <t>新築・増築・改築の区別</t>
    <rPh sb="0" eb="2">
      <t>シンチク</t>
    </rPh>
    <rPh sb="3" eb="5">
      <t>ゾウチク</t>
    </rPh>
    <rPh sb="6" eb="8">
      <t>カイチク</t>
    </rPh>
    <rPh sb="9" eb="11">
      <t>クベツ</t>
    </rPh>
    <phoneticPr fontId="8"/>
  </si>
  <si>
    <t>　【設備】</t>
    <rPh sb="2" eb="4">
      <t>セツビ</t>
    </rPh>
    <phoneticPr fontId="2"/>
  </si>
  <si>
    <t>５　【設備】再生可能エネルギーを利用するための設備の導入に関する検討状況</t>
    <rPh sb="3" eb="5">
      <t>セツビ</t>
    </rPh>
    <phoneticPr fontId="8"/>
  </si>
  <si>
    <t>　　【電力】再生可能エネルギーを利用するための設備の導入に関する検討状況</t>
    <rPh sb="3" eb="5">
      <t>デンリョク</t>
    </rPh>
    <rPh sb="6" eb="8">
      <t>サイセイ</t>
    </rPh>
    <rPh sb="8" eb="10">
      <t>カノウ</t>
    </rPh>
    <rPh sb="16" eb="18">
      <t>リヨウ</t>
    </rPh>
    <rPh sb="23" eb="25">
      <t>セツビ</t>
    </rPh>
    <rPh sb="26" eb="28">
      <t>ドウニュウ</t>
    </rPh>
    <rPh sb="29" eb="30">
      <t>カン</t>
    </rPh>
    <rPh sb="32" eb="34">
      <t>ケントウ</t>
    </rPh>
    <rPh sb="34" eb="36">
      <t>ジョウキョウ</t>
    </rPh>
    <phoneticPr fontId="2"/>
  </si>
  <si>
    <t>建 築 主</t>
    <rPh sb="0" eb="1">
      <t>ケン</t>
    </rPh>
    <rPh sb="2" eb="3">
      <t>チク</t>
    </rPh>
    <rPh sb="4" eb="5">
      <t>シュ</t>
    </rPh>
    <phoneticPr fontId="8"/>
  </si>
  <si>
    <t>　【電力】</t>
    <rPh sb="2" eb="4">
      <t>デンリョク</t>
    </rPh>
    <phoneticPr fontId="2"/>
  </si>
  <si>
    <t>２　建築物等の名称及び所在地</t>
    <rPh sb="2" eb="5">
      <t>ケンチクブツ</t>
    </rPh>
    <phoneticPr fontId="8"/>
  </si>
  <si>
    <t>３　建築物等の概要</t>
    <rPh sb="2" eb="5">
      <t>ケンチクブツ</t>
    </rPh>
    <phoneticPr fontId="8"/>
  </si>
  <si>
    <t>方位（</t>
    <rPh sb="0" eb="2">
      <t>ホウイ</t>
    </rPh>
    <phoneticPr fontId="8"/>
  </si>
  <si>
    <t>高さ（約</t>
    <rPh sb="0" eb="1">
      <t>タカ</t>
    </rPh>
    <rPh sb="3" eb="4">
      <t>ヤク</t>
    </rPh>
    <phoneticPr fontId="8"/>
  </si>
  <si>
    <t>距離（約</t>
    <rPh sb="0" eb="2">
      <t>キョリ</t>
    </rPh>
    <rPh sb="3" eb="4">
      <t>ヤク</t>
    </rPh>
    <phoneticPr fontId="8"/>
  </si>
  <si>
    <t>検討結果</t>
    <rPh sb="0" eb="2">
      <t>ケントウ</t>
    </rPh>
    <rPh sb="2" eb="4">
      <t>ケッカ</t>
    </rPh>
    <phoneticPr fontId="8"/>
  </si>
  <si>
    <t>導入を見送る理由（複数選択可）</t>
    <rPh sb="9" eb="11">
      <t>フクスウ</t>
    </rPh>
    <rPh sb="11" eb="13">
      <t>センタク</t>
    </rPh>
    <rPh sb="13" eb="14">
      <t>カ</t>
    </rPh>
    <phoneticPr fontId="8"/>
  </si>
  <si>
    <t>）</t>
    <phoneticPr fontId="2"/>
  </si>
  <si>
    <t>建築面積（</t>
    <rPh sb="0" eb="2">
      <t>ケンチク</t>
    </rPh>
    <rPh sb="2" eb="4">
      <t>メンセキ</t>
    </rPh>
    <phoneticPr fontId="2"/>
  </si>
  <si>
    <t>）㎡</t>
    <phoneticPr fontId="2"/>
  </si>
  <si>
    <t>PAL＊低減率</t>
    <rPh sb="4" eb="6">
      <t>テイゲン</t>
    </rPh>
    <rPh sb="6" eb="7">
      <t>リツ</t>
    </rPh>
    <phoneticPr fontId="2"/>
  </si>
  <si>
    <t>％</t>
    <phoneticPr fontId="2"/>
  </si>
  <si>
    <t>ERR</t>
    <phoneticPr fontId="2"/>
  </si>
  <si>
    <t>(</t>
    <phoneticPr fontId="2"/>
  </si>
  <si>
    <t>５　再生可能エネルギーの利用に係る措置に関する検討状況</t>
    <phoneticPr fontId="8"/>
  </si>
  <si>
    <t>建築物の用途</t>
  </si>
  <si>
    <t xml:space="preserve"> イ </t>
    <phoneticPr fontId="8"/>
  </si>
  <si>
    <t xml:space="preserve"> ウ</t>
    <phoneticPr fontId="8"/>
  </si>
  <si>
    <t>学校等</t>
    <rPh sb="0" eb="2">
      <t>ガッコウ</t>
    </rPh>
    <rPh sb="2" eb="3">
      <t>トウ</t>
    </rPh>
    <phoneticPr fontId="8"/>
  </si>
  <si>
    <t xml:space="preserve"> (1)　熱需要の条件等の検討</t>
    <phoneticPr fontId="8"/>
  </si>
  <si>
    <t xml:space="preserve"> ア</t>
    <phoneticPr fontId="8"/>
  </si>
  <si>
    <t xml:space="preserve"> イ</t>
    <phoneticPr fontId="8"/>
  </si>
  <si>
    <t>水熱源ヒートポンプ熱源機器
導入対応の可能性</t>
    <phoneticPr fontId="8"/>
  </si>
  <si>
    <t>中央熱源方式導入のため対応可能</t>
    <phoneticPr fontId="8"/>
  </si>
  <si>
    <t>個別式熱源の導入のため対応不可</t>
    <phoneticPr fontId="8"/>
  </si>
  <si>
    <t xml:space="preserve"> (2)　地中熱利用に適合する条件の検討</t>
    <phoneticPr fontId="8"/>
  </si>
  <si>
    <t>地中熱交換井の設置方法</t>
    <phoneticPr fontId="8"/>
  </si>
  <si>
    <t>基礎杭を利用</t>
    <phoneticPr fontId="8"/>
  </si>
  <si>
    <t>基礎杭を利用</t>
    <rPh sb="0" eb="2">
      <t>キソ</t>
    </rPh>
    <rPh sb="2" eb="3">
      <t>クイ</t>
    </rPh>
    <rPh sb="4" eb="6">
      <t>リヨウ</t>
    </rPh>
    <phoneticPr fontId="8"/>
  </si>
  <si>
    <t>熱交換井を利用</t>
    <phoneticPr fontId="8"/>
  </si>
  <si>
    <t>熱交換井を利用</t>
    <rPh sb="0" eb="3">
      <t>ネツコウカン</t>
    </rPh>
    <rPh sb="3" eb="4">
      <t>イ</t>
    </rPh>
    <rPh sb="5" eb="7">
      <t>リヨウ</t>
    </rPh>
    <phoneticPr fontId="8"/>
  </si>
  <si>
    <t>設置に備えた対応</t>
    <phoneticPr fontId="8"/>
  </si>
  <si>
    <t>（例：設備用基礎の設置）</t>
    <phoneticPr fontId="8"/>
  </si>
  <si>
    <t>設置に備えた対応</t>
    <rPh sb="0" eb="2">
      <t>セッチ</t>
    </rPh>
    <rPh sb="3" eb="4">
      <t>ソナ</t>
    </rPh>
    <rPh sb="6" eb="8">
      <t>タイオウ</t>
    </rPh>
    <phoneticPr fontId="8"/>
  </si>
  <si>
    <t>（</t>
    <phoneticPr fontId="8"/>
  </si>
  <si>
    <t>）</t>
    <phoneticPr fontId="8"/>
  </si>
  <si>
    <t>熱負荷に対し地中熱を有効利用できない（利用量・利用温度など）</t>
    <phoneticPr fontId="8"/>
  </si>
  <si>
    <t>熱源方式が個別式で地中熱利用する熱源機器を有効利用できない</t>
    <phoneticPr fontId="8"/>
  </si>
  <si>
    <t>建物躯体（基礎杭）での対応ができない</t>
    <phoneticPr fontId="8"/>
  </si>
  <si>
    <t>敷地内の他の場所に熱交換井を設置するスペースが確保できない</t>
    <phoneticPr fontId="8"/>
  </si>
  <si>
    <t>経済性に見合わないので導入できない</t>
    <phoneticPr fontId="8"/>
  </si>
  <si>
    <t>新築時は見送るが、将来に備えた対応をする</t>
    <phoneticPr fontId="8"/>
  </si>
  <si>
    <t>(</t>
    <phoneticPr fontId="8"/>
  </si>
  <si>
    <t>その他</t>
    <phoneticPr fontId="8"/>
  </si>
  <si>
    <t xml:space="preserve"> ウ</t>
    <phoneticPr fontId="8"/>
  </si>
  <si>
    <t xml:space="preserve"> (1)　利用するバイオマスについての検討</t>
    <rPh sb="5" eb="7">
      <t>リヨウ</t>
    </rPh>
    <rPh sb="19" eb="21">
      <t>ケントウ</t>
    </rPh>
    <phoneticPr fontId="8"/>
  </si>
  <si>
    <t>木質系廃棄物</t>
    <rPh sb="0" eb="2">
      <t>モクシツ</t>
    </rPh>
    <rPh sb="2" eb="3">
      <t>ケイ</t>
    </rPh>
    <rPh sb="3" eb="6">
      <t>ハイキブツ</t>
    </rPh>
    <phoneticPr fontId="8"/>
  </si>
  <si>
    <t>入手可能バイオマス</t>
  </si>
  <si>
    <t>食品残渣</t>
    <rPh sb="0" eb="2">
      <t>ショクヒン</t>
    </rPh>
    <rPh sb="2" eb="4">
      <t>ザンサ</t>
    </rPh>
    <phoneticPr fontId="8"/>
  </si>
  <si>
    <t>（</t>
    <phoneticPr fontId="8"/>
  </si>
  <si>
    <t>）</t>
    <phoneticPr fontId="8"/>
  </si>
  <si>
    <t xml:space="preserve"> イ</t>
    <phoneticPr fontId="8"/>
  </si>
  <si>
    <t>バイオマスのエネルギー
変換方法</t>
    <phoneticPr fontId="8"/>
  </si>
  <si>
    <t>燃焼による熱利用</t>
    <phoneticPr fontId="8"/>
  </si>
  <si>
    <t>ガス化による発電</t>
    <phoneticPr fontId="8"/>
  </si>
  <si>
    <t xml:space="preserve"> (2)　バイオマス利用に適合する条件の検討</t>
    <phoneticPr fontId="8"/>
  </si>
  <si>
    <t xml:space="preserve"> ア</t>
    <phoneticPr fontId="8"/>
  </si>
  <si>
    <t>設置可能場所の確保</t>
    <phoneticPr fontId="8"/>
  </si>
  <si>
    <t>面積（</t>
    <phoneticPr fontId="8"/>
  </si>
  <si>
    <t>）㎡</t>
    <phoneticPr fontId="8"/>
  </si>
  <si>
    <t>屋内（設置可能場所の確保）</t>
    <phoneticPr fontId="8"/>
  </si>
  <si>
    <t>屋外（設置可能場所の確保）</t>
    <rPh sb="0" eb="2">
      <t>オクガイ</t>
    </rPh>
    <phoneticPr fontId="8"/>
  </si>
  <si>
    <t>バイオマス保管場所の確保</t>
    <phoneticPr fontId="8"/>
  </si>
  <si>
    <t>屋内（バイオマス保管場所の確保）</t>
    <phoneticPr fontId="8"/>
  </si>
  <si>
    <t>屋外（バイオマス保管場所の確保）</t>
    <rPh sb="0" eb="2">
      <t>オクガイ</t>
    </rPh>
    <phoneticPr fontId="8"/>
  </si>
  <si>
    <t>周囲影響対策</t>
    <phoneticPr fontId="8"/>
  </si>
  <si>
    <t>臭気</t>
    <phoneticPr fontId="8"/>
  </si>
  <si>
    <t>排ガス</t>
    <phoneticPr fontId="8"/>
  </si>
  <si>
    <t>騒音</t>
    <phoneticPr fontId="8"/>
  </si>
  <si>
    <t xml:space="preserve"> エ</t>
    <phoneticPr fontId="8"/>
  </si>
  <si>
    <t>設置に備えた対応</t>
    <phoneticPr fontId="8"/>
  </si>
  <si>
    <t>（例：設備用基礎の設置）</t>
  </si>
  <si>
    <t>バイオマスを有効利用できない（量が不足・入手先が遠距離など）</t>
    <phoneticPr fontId="8"/>
  </si>
  <si>
    <t>敷地内に設置するスペースを確保できない</t>
    <phoneticPr fontId="8"/>
  </si>
  <si>
    <t>周囲への影響が大きく、対応ができない</t>
    <phoneticPr fontId="8"/>
  </si>
  <si>
    <t>経済性に見合わないので導入できない</t>
    <phoneticPr fontId="8"/>
  </si>
  <si>
    <t>新築時は見送るが、将来に備えた対応をする</t>
    <phoneticPr fontId="8"/>
  </si>
  <si>
    <t>(</t>
    <phoneticPr fontId="8"/>
  </si>
  <si>
    <t>）</t>
    <phoneticPr fontId="8"/>
  </si>
  <si>
    <t>その他</t>
    <phoneticPr fontId="8"/>
  </si>
  <si>
    <t xml:space="preserve">再生可能
エネルギーの利用方法
</t>
    <phoneticPr fontId="8"/>
  </si>
  <si>
    <t>（１）内容</t>
    <phoneticPr fontId="8"/>
  </si>
  <si>
    <t xml:space="preserve">（２）規模
（容量・面積）
</t>
    <phoneticPr fontId="8"/>
  </si>
  <si>
    <t xml:space="preserve">（３）一次エネルギー
換算の削減量（MJ/年）
</t>
    <phoneticPr fontId="8"/>
  </si>
  <si>
    <t>直接利用1</t>
    <rPh sb="0" eb="2">
      <t>チョクセツ</t>
    </rPh>
    <rPh sb="2" eb="4">
      <t>リヨウ</t>
    </rPh>
    <phoneticPr fontId="8"/>
  </si>
  <si>
    <t>直接利用2</t>
    <rPh sb="0" eb="2">
      <t>チョクセツ</t>
    </rPh>
    <rPh sb="2" eb="4">
      <t>リヨウ</t>
    </rPh>
    <phoneticPr fontId="8"/>
  </si>
  <si>
    <t>直接利用3</t>
    <rPh sb="0" eb="2">
      <t>チョクセツ</t>
    </rPh>
    <rPh sb="2" eb="4">
      <t>リヨウ</t>
    </rPh>
    <phoneticPr fontId="8"/>
  </si>
  <si>
    <t>）</t>
    <phoneticPr fontId="2"/>
  </si>
  <si>
    <t>）kW</t>
    <phoneticPr fontId="2"/>
  </si>
  <si>
    <t>再生可能エネルギー利用率（</t>
    <rPh sb="0" eb="2">
      <t>サイセイ</t>
    </rPh>
    <rPh sb="2" eb="4">
      <t>カノウ</t>
    </rPh>
    <rPh sb="9" eb="11">
      <t>リヨウ</t>
    </rPh>
    <rPh sb="11" eb="12">
      <t>リツ</t>
    </rPh>
    <phoneticPr fontId="2"/>
  </si>
  <si>
    <t>採光を満たす教室の割合</t>
    <rPh sb="0" eb="2">
      <t>サイコウ</t>
    </rPh>
    <rPh sb="3" eb="4">
      <t>ミ</t>
    </rPh>
    <rPh sb="6" eb="8">
      <t>キョウシツ</t>
    </rPh>
    <rPh sb="9" eb="11">
      <t>ワリアイ</t>
    </rPh>
    <phoneticPr fontId="2"/>
  </si>
  <si>
    <t>点</t>
    <rPh sb="0" eb="1">
      <t>テン</t>
    </rPh>
    <phoneticPr fontId="2"/>
  </si>
  <si>
    <t>再生水</t>
    <rPh sb="0" eb="3">
      <t>サイセイスイ</t>
    </rPh>
    <phoneticPr fontId="2"/>
  </si>
  <si>
    <t>循環利用水</t>
    <rPh sb="0" eb="2">
      <t>ジュンカン</t>
    </rPh>
    <rPh sb="2" eb="4">
      <t>リヨウ</t>
    </rPh>
    <rPh sb="4" eb="5">
      <t>スイ</t>
    </rPh>
    <phoneticPr fontId="2"/>
  </si>
  <si>
    <t>検討対象とする場所及び傾斜面である</t>
    <rPh sb="11" eb="13">
      <t>ケイシャ</t>
    </rPh>
    <rPh sb="13" eb="14">
      <t>メン</t>
    </rPh>
    <phoneticPr fontId="8"/>
  </si>
  <si>
    <t>太陽光発電設備の導入検討結果</t>
    <rPh sb="0" eb="3">
      <t>タイヨウコウ</t>
    </rPh>
    <rPh sb="3" eb="5">
      <t>ハツデン</t>
    </rPh>
    <rPh sb="5" eb="7">
      <t>セツビ</t>
    </rPh>
    <rPh sb="8" eb="10">
      <t>ドウニュウ</t>
    </rPh>
    <rPh sb="10" eb="12">
      <t>ケントウ</t>
    </rPh>
    <rPh sb="12" eb="14">
      <t>ケッカ</t>
    </rPh>
    <phoneticPr fontId="2"/>
  </si>
  <si>
    <t>太陽熱利用設備の導入検討結果</t>
    <rPh sb="0" eb="3">
      <t>タイヨウネツ</t>
    </rPh>
    <rPh sb="3" eb="5">
      <t>リヨウ</t>
    </rPh>
    <rPh sb="5" eb="7">
      <t>セツビ</t>
    </rPh>
    <rPh sb="8" eb="10">
      <t>ドウニュウ</t>
    </rPh>
    <rPh sb="10" eb="12">
      <t>ケントウ</t>
    </rPh>
    <rPh sb="12" eb="14">
      <t>ケッカ</t>
    </rPh>
    <phoneticPr fontId="2"/>
  </si>
  <si>
    <t>検討結果（太陽光）</t>
    <rPh sb="0" eb="2">
      <t>ケントウ</t>
    </rPh>
    <rPh sb="2" eb="4">
      <t>ケッカ</t>
    </rPh>
    <rPh sb="5" eb="8">
      <t>タイヨウコウ</t>
    </rPh>
    <phoneticPr fontId="8"/>
  </si>
  <si>
    <t>検討結果（太陽熱）</t>
    <rPh sb="0" eb="2">
      <t>ケントウ</t>
    </rPh>
    <rPh sb="2" eb="4">
      <t>ケッカ</t>
    </rPh>
    <rPh sb="5" eb="8">
      <t>タイヨウネツ</t>
    </rPh>
    <phoneticPr fontId="8"/>
  </si>
  <si>
    <t>2再エネ電力</t>
    <rPh sb="1" eb="2">
      <t>サイ</t>
    </rPh>
    <rPh sb="4" eb="6">
      <t>デンリョク</t>
    </rPh>
    <phoneticPr fontId="2"/>
  </si>
  <si>
    <t>検討結果</t>
    <rPh sb="0" eb="2">
      <t>ケントウ</t>
    </rPh>
    <rPh sb="2" eb="4">
      <t>ケッカ</t>
    </rPh>
    <phoneticPr fontId="2"/>
  </si>
  <si>
    <t>(1)　供給を受ける又は受けようとする小売電気事業者の検討</t>
    <rPh sb="4" eb="6">
      <t>キョウキュウ</t>
    </rPh>
    <rPh sb="7" eb="8">
      <t>ウ</t>
    </rPh>
    <rPh sb="10" eb="11">
      <t>マタ</t>
    </rPh>
    <rPh sb="12" eb="13">
      <t>ウ</t>
    </rPh>
    <rPh sb="19" eb="21">
      <t>コウリ</t>
    </rPh>
    <rPh sb="21" eb="23">
      <t>デンキ</t>
    </rPh>
    <rPh sb="23" eb="26">
      <t>ジギョウシャ</t>
    </rPh>
    <rPh sb="27" eb="29">
      <t>ケントウ</t>
    </rPh>
    <phoneticPr fontId="2"/>
  </si>
  <si>
    <t>小売電気事業者</t>
    <rPh sb="0" eb="2">
      <t>コウリ</t>
    </rPh>
    <rPh sb="2" eb="4">
      <t>デンキ</t>
    </rPh>
    <rPh sb="4" eb="7">
      <t>ジギョウシャ</t>
    </rPh>
    <phoneticPr fontId="2"/>
  </si>
  <si>
    <t>再生可能エネルギー利用率</t>
    <rPh sb="0" eb="2">
      <t>サイセイ</t>
    </rPh>
    <rPh sb="2" eb="4">
      <t>カノウ</t>
    </rPh>
    <rPh sb="9" eb="11">
      <t>リヨウ</t>
    </rPh>
    <rPh sb="11" eb="12">
      <t>リツ</t>
    </rPh>
    <phoneticPr fontId="2"/>
  </si>
  <si>
    <t>検討（その1）</t>
    <rPh sb="0" eb="2">
      <t>ケントウ</t>
    </rPh>
    <phoneticPr fontId="2"/>
  </si>
  <si>
    <t>20％未満</t>
    <rPh sb="3" eb="5">
      <t>ミマン</t>
    </rPh>
    <phoneticPr fontId="2"/>
  </si>
  <si>
    <t>20％以上30％未満</t>
    <rPh sb="3" eb="5">
      <t>イジョウ</t>
    </rPh>
    <rPh sb="8" eb="10">
      <t>ミマン</t>
    </rPh>
    <phoneticPr fontId="2"/>
  </si>
  <si>
    <t>検討（その2）</t>
    <rPh sb="0" eb="2">
      <t>ケントウ</t>
    </rPh>
    <phoneticPr fontId="2"/>
  </si>
  <si>
    <t>検討（その3）</t>
    <rPh sb="0" eb="2">
      <t>ケントウ</t>
    </rPh>
    <phoneticPr fontId="2"/>
  </si>
  <si>
    <t>検討した小売電気事業者の電力供給量が不十分</t>
    <rPh sb="0" eb="2">
      <t>ケントウ</t>
    </rPh>
    <rPh sb="4" eb="6">
      <t>コウリ</t>
    </rPh>
    <rPh sb="6" eb="8">
      <t>デンキ</t>
    </rPh>
    <rPh sb="8" eb="11">
      <t>ジギョウシャ</t>
    </rPh>
    <rPh sb="12" eb="14">
      <t>デンリョク</t>
    </rPh>
    <rPh sb="14" eb="16">
      <t>キョウキュウ</t>
    </rPh>
    <rPh sb="16" eb="17">
      <t>リョウ</t>
    </rPh>
    <rPh sb="18" eb="21">
      <t>フジュウブン</t>
    </rPh>
    <phoneticPr fontId="2"/>
  </si>
  <si>
    <t>工事完了時までに引き続き検討する</t>
    <rPh sb="0" eb="2">
      <t>コウジ</t>
    </rPh>
    <rPh sb="2" eb="4">
      <t>カンリョウ</t>
    </rPh>
    <rPh sb="4" eb="5">
      <t>ジ</t>
    </rPh>
    <rPh sb="8" eb="9">
      <t>ヒ</t>
    </rPh>
    <rPh sb="10" eb="11">
      <t>ツヅ</t>
    </rPh>
    <rPh sb="12" eb="14">
      <t>ケントウ</t>
    </rPh>
    <phoneticPr fontId="2"/>
  </si>
  <si>
    <t>費用負担が大きい</t>
    <rPh sb="0" eb="2">
      <t>ヒヨウ</t>
    </rPh>
    <rPh sb="2" eb="4">
      <t>フタン</t>
    </rPh>
    <rPh sb="5" eb="6">
      <t>オオ</t>
    </rPh>
    <phoneticPr fontId="2"/>
  </si>
  <si>
    <t>（小・中・高校以外の用途）</t>
    <rPh sb="1" eb="2">
      <t>ショウ</t>
    </rPh>
    <rPh sb="3" eb="4">
      <t>チュウ</t>
    </rPh>
    <rPh sb="5" eb="7">
      <t>コウコウ</t>
    </rPh>
    <rPh sb="7" eb="9">
      <t>イガイ</t>
    </rPh>
    <rPh sb="10" eb="12">
      <t>ヨウト</t>
    </rPh>
    <phoneticPr fontId="2"/>
  </si>
  <si>
    <t>室</t>
    <rPh sb="0" eb="1">
      <t>シツ</t>
    </rPh>
    <phoneticPr fontId="2"/>
  </si>
  <si>
    <t>通風を満たす教室の割合</t>
    <rPh sb="0" eb="2">
      <t>ツウフウ</t>
    </rPh>
    <rPh sb="3" eb="4">
      <t>ミ</t>
    </rPh>
    <rPh sb="6" eb="8">
      <t>キョウシツ</t>
    </rPh>
    <rPh sb="9" eb="11">
      <t>ワリアイ</t>
    </rPh>
    <phoneticPr fontId="2"/>
  </si>
  <si>
    <t>空調ポンプ制御の高度化</t>
    <rPh sb="0" eb="2">
      <t>クウチョウ</t>
    </rPh>
    <rPh sb="5" eb="7">
      <t>セイギョ</t>
    </rPh>
    <rPh sb="8" eb="11">
      <t>コウドカ</t>
    </rPh>
    <phoneticPr fontId="3"/>
  </si>
  <si>
    <t>冷却塔ファン・インバータ制御</t>
    <rPh sb="0" eb="3">
      <t>レイキャクトウ</t>
    </rPh>
    <rPh sb="12" eb="14">
      <t>セイギョ</t>
    </rPh>
    <phoneticPr fontId="3"/>
  </si>
  <si>
    <t>外気冷房システム</t>
    <rPh sb="0" eb="2">
      <t>ガイキ</t>
    </rPh>
    <rPh sb="2" eb="4">
      <t>レイボウ</t>
    </rPh>
    <phoneticPr fontId="3"/>
  </si>
  <si>
    <t>CO2濃度による外気量制御</t>
    <rPh sb="3" eb="5">
      <t>ノウド</t>
    </rPh>
    <rPh sb="8" eb="10">
      <t>ガイキ</t>
    </rPh>
    <rPh sb="10" eb="11">
      <t>リョウ</t>
    </rPh>
    <rPh sb="11" eb="13">
      <t>セイギョ</t>
    </rPh>
    <phoneticPr fontId="2"/>
  </si>
  <si>
    <t>予熱時外気取り入れ停止</t>
    <rPh sb="0" eb="2">
      <t>ヨネツ</t>
    </rPh>
    <rPh sb="2" eb="3">
      <t>トキ</t>
    </rPh>
    <rPh sb="3" eb="5">
      <t>ガイキ</t>
    </rPh>
    <rPh sb="5" eb="6">
      <t>ト</t>
    </rPh>
    <rPh sb="7" eb="8">
      <t>イ</t>
    </rPh>
    <rPh sb="9" eb="11">
      <t>テイシ</t>
    </rPh>
    <phoneticPr fontId="3"/>
  </si>
  <si>
    <t>全熱交換器自動換気切替機能</t>
    <rPh sb="0" eb="1">
      <t>ゼン</t>
    </rPh>
    <rPh sb="1" eb="5">
      <t>ネツコウカンキ</t>
    </rPh>
    <rPh sb="5" eb="7">
      <t>ジドウ</t>
    </rPh>
    <rPh sb="7" eb="9">
      <t>カンキ</t>
    </rPh>
    <rPh sb="9" eb="11">
      <t>キリカエ</t>
    </rPh>
    <rPh sb="11" eb="13">
      <t>キノウ</t>
    </rPh>
    <phoneticPr fontId="3"/>
  </si>
  <si>
    <t>空調ファン制御の高度化</t>
    <rPh sb="0" eb="2">
      <t>クウチョウ</t>
    </rPh>
    <rPh sb="5" eb="7">
      <t>セイギョ</t>
    </rPh>
    <rPh sb="8" eb="11">
      <t>コウドカ</t>
    </rPh>
    <phoneticPr fontId="3"/>
  </si>
  <si>
    <t>送風量制御</t>
    <rPh sb="0" eb="2">
      <t>ソウフウ</t>
    </rPh>
    <rPh sb="2" eb="3">
      <t>リョウ</t>
    </rPh>
    <rPh sb="3" eb="5">
      <t>セイギョ</t>
    </rPh>
    <phoneticPr fontId="3"/>
  </si>
  <si>
    <t>照明のゾーニング制御</t>
    <rPh sb="0" eb="2">
      <t>ショウメイ</t>
    </rPh>
    <rPh sb="8" eb="10">
      <t>セイギョ</t>
    </rPh>
    <phoneticPr fontId="3"/>
  </si>
  <si>
    <t>交流帰還制御</t>
    <rPh sb="0" eb="2">
      <t>コウリュウ</t>
    </rPh>
    <rPh sb="2" eb="4">
      <t>キカン</t>
    </rPh>
    <rPh sb="4" eb="6">
      <t>セイギョ</t>
    </rPh>
    <phoneticPr fontId="2"/>
  </si>
  <si>
    <t>第1　環境への配慮のための措置及びその取組状況</t>
    <rPh sb="0" eb="1">
      <t>ダイ</t>
    </rPh>
    <rPh sb="3" eb="5">
      <t>カンキョウ</t>
    </rPh>
    <rPh sb="7" eb="9">
      <t>ハイリョ</t>
    </rPh>
    <rPh sb="13" eb="15">
      <t>ソチ</t>
    </rPh>
    <rPh sb="15" eb="16">
      <t>オヨ</t>
    </rPh>
    <rPh sb="19" eb="21">
      <t>トリクミ</t>
    </rPh>
    <rPh sb="21" eb="23">
      <t>ジョウキョウ</t>
    </rPh>
    <phoneticPr fontId="2"/>
  </si>
  <si>
    <t>（方位）</t>
    <rPh sb="1" eb="3">
      <t>ホウイ</t>
    </rPh>
    <phoneticPr fontId="2"/>
  </si>
  <si>
    <t>kW</t>
  </si>
  <si>
    <t>＝</t>
  </si>
  <si>
    <t>MJ/h</t>
  </si>
  <si>
    <t>÷</t>
  </si>
  <si>
    <t>MJ/kWh</t>
  </si>
  <si>
    <t>30％以上</t>
    <rPh sb="3" eb="5">
      <t>イジョウ</t>
    </rPh>
    <phoneticPr fontId="2"/>
  </si>
  <si>
    <t>％</t>
  </si>
  <si>
    <t>空調</t>
    <rPh sb="0" eb="2">
      <t>クウチョウ</t>
    </rPh>
    <phoneticPr fontId="2"/>
  </si>
  <si>
    <t>換気</t>
    <rPh sb="0" eb="2">
      <t>カンキ</t>
    </rPh>
    <phoneticPr fontId="2"/>
  </si>
  <si>
    <t>照明</t>
    <rPh sb="0" eb="2">
      <t>ショウメイ</t>
    </rPh>
    <phoneticPr fontId="2"/>
  </si>
  <si>
    <t>給湯</t>
    <rPh sb="0" eb="2">
      <t>キュウトウ</t>
    </rPh>
    <phoneticPr fontId="2"/>
  </si>
  <si>
    <t>昇降機</t>
    <rPh sb="0" eb="2">
      <t>ショウコウ</t>
    </rPh>
    <rPh sb="2" eb="3">
      <t>キ</t>
    </rPh>
    <phoneticPr fontId="2"/>
  </si>
  <si>
    <t>その他</t>
    <rPh sb="2" eb="3">
      <t>ホカ</t>
    </rPh>
    <phoneticPr fontId="2"/>
  </si>
  <si>
    <t>自然換気システム</t>
    <rPh sb="0" eb="2">
      <t>シゼン</t>
    </rPh>
    <rPh sb="2" eb="4">
      <t>カンキ</t>
    </rPh>
    <phoneticPr fontId="2"/>
  </si>
  <si>
    <t>デシカント空調システム</t>
    <rPh sb="5" eb="7">
      <t>クウチョウ</t>
    </rPh>
    <phoneticPr fontId="3"/>
  </si>
  <si>
    <t>㎡</t>
  </si>
  <si>
    <t>×</t>
  </si>
  <si>
    <t>（係数）</t>
    <rPh sb="1" eb="3">
      <t>ケイスウ</t>
    </rPh>
    <phoneticPr fontId="2"/>
  </si>
  <si>
    <t>1/3</t>
  </si>
  <si>
    <t>1/2</t>
  </si>
  <si>
    <t>3/4</t>
  </si>
  <si>
    <t>m</t>
  </si>
  <si>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</si>
  <si>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</si>
  <si>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周囲における日射遮蔽物</t>
    <phoneticPr fontId="8"/>
  </si>
  <si>
    <t>20％以上</t>
    <rPh sb="3" eb="5">
      <t>イジョウ</t>
    </rPh>
    <phoneticPr fontId="2"/>
  </si>
  <si>
    <t xml:space="preserve"> (1)　日照条件の検討</t>
    <phoneticPr fontId="8"/>
  </si>
  <si>
    <t xml:space="preserve"> ア </t>
    <phoneticPr fontId="8"/>
  </si>
  <si>
    <t>（</t>
    <phoneticPr fontId="8"/>
  </si>
  <si>
    <t>場合の方位（</t>
    <phoneticPr fontId="8"/>
  </si>
  <si>
    <t>）</t>
    <phoneticPr fontId="8"/>
  </si>
  <si>
    <t>屋根部</t>
    <phoneticPr fontId="8"/>
  </si>
  <si>
    <t>地上部</t>
    <phoneticPr fontId="8"/>
  </si>
  <si>
    <t>（</t>
    <phoneticPr fontId="8"/>
  </si>
  <si>
    <t>）</t>
    <phoneticPr fontId="8"/>
  </si>
  <si>
    <t>壁面</t>
    <phoneticPr fontId="8"/>
  </si>
  <si>
    <t>）ｍ</t>
    <phoneticPr fontId="8"/>
  </si>
  <si>
    <t>その他</t>
    <phoneticPr fontId="8"/>
  </si>
  <si>
    <t>(ア)の周囲における日射遮蔽物</t>
    <phoneticPr fontId="8"/>
  </si>
  <si>
    <t xml:space="preserve"> エ</t>
    <phoneticPr fontId="8"/>
  </si>
  <si>
    <t>日照の確保(年間）</t>
    <phoneticPr fontId="8"/>
  </si>
  <si>
    <t>設置可能場所の面積</t>
    <phoneticPr fontId="8"/>
  </si>
  <si>
    <t>）㎡</t>
    <phoneticPr fontId="8"/>
  </si>
  <si>
    <t>ア</t>
    <phoneticPr fontId="2"/>
  </si>
  <si>
    <t>イ</t>
    <phoneticPr fontId="2"/>
  </si>
  <si>
    <t>日照が確保できない</t>
    <phoneticPr fontId="8"/>
  </si>
  <si>
    <t>敷地内の他の場所に設置場所を確保できない</t>
    <phoneticPr fontId="8"/>
  </si>
  <si>
    <t>経済性に見合わないので導入できない</t>
    <phoneticPr fontId="8"/>
  </si>
  <si>
    <t>新設時は見送るが、将来に備えた対応をする</t>
    <phoneticPr fontId="8"/>
  </si>
  <si>
    <t>その1</t>
    <phoneticPr fontId="2"/>
  </si>
  <si>
    <t>その2</t>
    <phoneticPr fontId="2"/>
  </si>
  <si>
    <t>その3</t>
    <phoneticPr fontId="2"/>
  </si>
  <si>
    <t>導入しない又は未定の理由（複数選択可）</t>
    <rPh sb="0" eb="2">
      <t>ドウニュウ</t>
    </rPh>
    <rPh sb="5" eb="6">
      <t>マタ</t>
    </rPh>
    <rPh sb="7" eb="9">
      <t>ミテイ</t>
    </rPh>
    <rPh sb="10" eb="12">
      <t>リユウ</t>
    </rPh>
    <rPh sb="13" eb="15">
      <t>フクスウ</t>
    </rPh>
    <rPh sb="15" eb="17">
      <t>センタク</t>
    </rPh>
    <rPh sb="17" eb="18">
      <t>カ</t>
    </rPh>
    <phoneticPr fontId="2"/>
  </si>
  <si>
    <t>全事業者の平均を超える</t>
    <rPh sb="0" eb="1">
      <t>ゼン</t>
    </rPh>
    <rPh sb="1" eb="4">
      <t>ジギョウシャ</t>
    </rPh>
    <rPh sb="5" eb="7">
      <t>ヘイキン</t>
    </rPh>
    <rPh sb="8" eb="9">
      <t>コ</t>
    </rPh>
    <phoneticPr fontId="2"/>
  </si>
  <si>
    <t>全事業者の平均以下</t>
    <rPh sb="0" eb="1">
      <t>ゼン</t>
    </rPh>
    <rPh sb="1" eb="4">
      <t>ジギョウシャ</t>
    </rPh>
    <rPh sb="5" eb="7">
      <t>ヘイキン</t>
    </rPh>
    <rPh sb="7" eb="9">
      <t>イカ</t>
    </rPh>
    <phoneticPr fontId="2"/>
  </si>
  <si>
    <t>費用負担が大きい</t>
    <rPh sb="0" eb="2">
      <t>ヒヨウ</t>
    </rPh>
    <rPh sb="2" eb="4">
      <t>フタン</t>
    </rPh>
    <rPh sb="5" eb="6">
      <t>オオ</t>
    </rPh>
    <phoneticPr fontId="8"/>
  </si>
  <si>
    <t>　　別紙「再生可能エネルギーの利用に係る検討シート」のとおり</t>
    <phoneticPr fontId="8"/>
  </si>
  <si>
    <t>建築主氏名</t>
    <rPh sb="0" eb="2">
      <t>ケンチク</t>
    </rPh>
    <rPh sb="2" eb="3">
      <t>ヌシ</t>
    </rPh>
    <rPh sb="3" eb="5">
      <t>シメイ</t>
    </rPh>
    <phoneticPr fontId="2"/>
  </si>
  <si>
    <t>建築主郵便番号</t>
    <rPh sb="0" eb="2">
      <t>ケンチク</t>
    </rPh>
    <rPh sb="2" eb="3">
      <t>ヌシ</t>
    </rPh>
    <rPh sb="3" eb="7">
      <t>ユウビンバンゴウ</t>
    </rPh>
    <phoneticPr fontId="2"/>
  </si>
  <si>
    <t>建築主住所</t>
    <rPh sb="0" eb="2">
      <t>ケンチク</t>
    </rPh>
    <rPh sb="2" eb="3">
      <t>ヌシ</t>
    </rPh>
    <rPh sb="3" eb="5">
      <t>ジュウショ</t>
    </rPh>
    <phoneticPr fontId="2"/>
  </si>
  <si>
    <t>設計者氏名</t>
    <rPh sb="0" eb="3">
      <t>セッケイシャ</t>
    </rPh>
    <rPh sb="3" eb="5">
      <t>シメイ</t>
    </rPh>
    <phoneticPr fontId="2"/>
  </si>
  <si>
    <t>設計者郵便番号</t>
    <rPh sb="0" eb="3">
      <t>セッケイシャ</t>
    </rPh>
    <rPh sb="3" eb="7">
      <t>ユウビンバンゴウ</t>
    </rPh>
    <phoneticPr fontId="2"/>
  </si>
  <si>
    <t>設計者住所</t>
    <rPh sb="0" eb="3">
      <t>セッケイシャ</t>
    </rPh>
    <rPh sb="3" eb="5">
      <t>ジュウショ</t>
    </rPh>
    <phoneticPr fontId="2"/>
  </si>
  <si>
    <t>施工者氏名</t>
    <rPh sb="0" eb="3">
      <t>セコウシャ</t>
    </rPh>
    <rPh sb="3" eb="5">
      <t>シメイ</t>
    </rPh>
    <phoneticPr fontId="2"/>
  </si>
  <si>
    <t>施工者郵便番号</t>
    <rPh sb="0" eb="3">
      <t>セコウシャ</t>
    </rPh>
    <rPh sb="3" eb="7">
      <t>ユウビンバンゴウ</t>
    </rPh>
    <phoneticPr fontId="2"/>
  </si>
  <si>
    <t>施工者住所</t>
    <rPh sb="0" eb="3">
      <t>セコウシャ</t>
    </rPh>
    <rPh sb="3" eb="5">
      <t>ジュウショ</t>
    </rPh>
    <phoneticPr fontId="2"/>
  </si>
  <si>
    <t>計画書の担当部署_名称</t>
    <rPh sb="0" eb="3">
      <t>ケイカクショ</t>
    </rPh>
    <rPh sb="4" eb="6">
      <t>タントウ</t>
    </rPh>
    <rPh sb="6" eb="8">
      <t>ブショ</t>
    </rPh>
    <rPh sb="9" eb="11">
      <t>メイショウ</t>
    </rPh>
    <phoneticPr fontId="2"/>
  </si>
  <si>
    <t>計画書の担当部署_連絡先</t>
    <rPh sb="0" eb="3">
      <t>ケイカクショ</t>
    </rPh>
    <rPh sb="4" eb="6">
      <t>タントウ</t>
    </rPh>
    <rPh sb="6" eb="8">
      <t>ブショ</t>
    </rPh>
    <rPh sb="9" eb="12">
      <t>レンラクサキ</t>
    </rPh>
    <phoneticPr fontId="2"/>
  </si>
  <si>
    <t>建築物の名称</t>
    <rPh sb="0" eb="3">
      <t>ケンチクブツ</t>
    </rPh>
    <rPh sb="4" eb="6">
      <t>メイショウ</t>
    </rPh>
    <phoneticPr fontId="2"/>
  </si>
  <si>
    <t>建築物の所在地</t>
    <rPh sb="0" eb="3">
      <t>ケンチクブツ</t>
    </rPh>
    <rPh sb="4" eb="7">
      <t>ショザイチ</t>
    </rPh>
    <phoneticPr fontId="2"/>
  </si>
  <si>
    <t>新築増築改築フラグ</t>
    <rPh sb="4" eb="6">
      <t>カイチク</t>
    </rPh>
    <phoneticPr fontId="2"/>
  </si>
  <si>
    <t>構造木造</t>
    <rPh sb="0" eb="2">
      <t>コウゾウ</t>
    </rPh>
    <rPh sb="2" eb="4">
      <t>モクゾウ</t>
    </rPh>
    <phoneticPr fontId="2"/>
  </si>
  <si>
    <t>再エネ検討_設備フラグ</t>
    <rPh sb="0" eb="1">
      <t>サイ</t>
    </rPh>
    <rPh sb="3" eb="5">
      <t>ケントウ</t>
    </rPh>
    <rPh sb="6" eb="8">
      <t>セツビ</t>
    </rPh>
    <phoneticPr fontId="2"/>
  </si>
  <si>
    <t>再エネ検討_電力フラグ</t>
    <rPh sb="0" eb="1">
      <t>サイ</t>
    </rPh>
    <rPh sb="3" eb="5">
      <t>ケントウ</t>
    </rPh>
    <rPh sb="6" eb="8">
      <t>デンリョク</t>
    </rPh>
    <phoneticPr fontId="2"/>
  </si>
  <si>
    <t>方位</t>
    <rPh sb="0" eb="2">
      <t>ホウイ</t>
    </rPh>
    <phoneticPr fontId="2"/>
  </si>
  <si>
    <t>検討場所_屋根部</t>
    <rPh sb="0" eb="2">
      <t>ケントウ</t>
    </rPh>
    <rPh sb="2" eb="4">
      <t>バショ</t>
    </rPh>
    <rPh sb="5" eb="7">
      <t>ヤネ</t>
    </rPh>
    <rPh sb="7" eb="8">
      <t>ブ</t>
    </rPh>
    <phoneticPr fontId="2"/>
  </si>
  <si>
    <t>検討場所_地上部</t>
    <rPh sb="0" eb="2">
      <t>ケントウ</t>
    </rPh>
    <rPh sb="2" eb="4">
      <t>バショ</t>
    </rPh>
    <rPh sb="5" eb="7">
      <t>チジョウ</t>
    </rPh>
    <rPh sb="7" eb="8">
      <t>ブ</t>
    </rPh>
    <phoneticPr fontId="2"/>
  </si>
  <si>
    <t>検討場所_壁面</t>
    <rPh sb="0" eb="2">
      <t>ケントウ</t>
    </rPh>
    <rPh sb="2" eb="4">
      <t>バショ</t>
    </rPh>
    <rPh sb="5" eb="7">
      <t>ヘキメン</t>
    </rPh>
    <phoneticPr fontId="2"/>
  </si>
  <si>
    <t>検討場所_その他</t>
    <rPh sb="0" eb="2">
      <t>ケントウ</t>
    </rPh>
    <rPh sb="2" eb="4">
      <t>バショ</t>
    </rPh>
    <rPh sb="7" eb="8">
      <t>タ</t>
    </rPh>
    <phoneticPr fontId="2"/>
  </si>
  <si>
    <t>設置可能場所面積</t>
    <rPh sb="0" eb="2">
      <t>セッチ</t>
    </rPh>
    <rPh sb="2" eb="4">
      <t>カノウ</t>
    </rPh>
    <rPh sb="4" eb="6">
      <t>バショ</t>
    </rPh>
    <rPh sb="6" eb="8">
      <t>メンセキ</t>
    </rPh>
    <phoneticPr fontId="2"/>
  </si>
  <si>
    <t>検討場所_その他詳細</t>
    <rPh sb="0" eb="2">
      <t>ケントウ</t>
    </rPh>
    <rPh sb="2" eb="4">
      <t>バショ</t>
    </rPh>
    <rPh sb="7" eb="8">
      <t>タ</t>
    </rPh>
    <rPh sb="8" eb="10">
      <t>ショウサイ</t>
    </rPh>
    <phoneticPr fontId="2"/>
  </si>
  <si>
    <t>周囲における日射遮へい物の有無</t>
    <rPh sb="0" eb="2">
      <t>シュウイ</t>
    </rPh>
    <rPh sb="6" eb="8">
      <t>ニッシャ</t>
    </rPh>
    <rPh sb="8" eb="9">
      <t>シャ</t>
    </rPh>
    <rPh sb="11" eb="12">
      <t>ブツ</t>
    </rPh>
    <rPh sb="13" eb="15">
      <t>ウム</t>
    </rPh>
    <phoneticPr fontId="2"/>
  </si>
  <si>
    <t>方位1</t>
    <rPh sb="0" eb="2">
      <t>ホウイ</t>
    </rPh>
    <phoneticPr fontId="2"/>
  </si>
  <si>
    <t>高さ1</t>
    <rPh sb="0" eb="1">
      <t>タカ</t>
    </rPh>
    <phoneticPr fontId="2"/>
  </si>
  <si>
    <t>距離1</t>
    <rPh sb="0" eb="2">
      <t>キョリ</t>
    </rPh>
    <phoneticPr fontId="2"/>
  </si>
  <si>
    <t>方位2</t>
    <rPh sb="0" eb="2">
      <t>ホウイ</t>
    </rPh>
    <phoneticPr fontId="2"/>
  </si>
  <si>
    <t>高さ2</t>
    <rPh sb="0" eb="1">
      <t>タカ</t>
    </rPh>
    <phoneticPr fontId="2"/>
  </si>
  <si>
    <t>距離2</t>
    <rPh sb="0" eb="2">
      <t>キョリ</t>
    </rPh>
    <phoneticPr fontId="2"/>
  </si>
  <si>
    <t>方位3</t>
    <rPh sb="0" eb="2">
      <t>ホウイ</t>
    </rPh>
    <phoneticPr fontId="2"/>
  </si>
  <si>
    <t>高さ3</t>
    <rPh sb="0" eb="1">
      <t>タカ</t>
    </rPh>
    <phoneticPr fontId="2"/>
  </si>
  <si>
    <t>距離3</t>
    <rPh sb="0" eb="2">
      <t>キョリ</t>
    </rPh>
    <phoneticPr fontId="2"/>
  </si>
  <si>
    <t>日照の確保（年間）</t>
    <rPh sb="0" eb="2">
      <t>ニッショウ</t>
    </rPh>
    <rPh sb="3" eb="5">
      <t>カクホ</t>
    </rPh>
    <rPh sb="6" eb="8">
      <t>ネンカン</t>
    </rPh>
    <phoneticPr fontId="2"/>
  </si>
  <si>
    <t xml:space="preserve"> (2) 検討を踏まえた太陽光発電及び太陽熱利用設備の導入検討結果</t>
    <rPh sb="5" eb="7">
      <t>ケントウ</t>
    </rPh>
    <rPh sb="8" eb="9">
      <t>フ</t>
    </rPh>
    <rPh sb="12" eb="15">
      <t>タイヨウコウ</t>
    </rPh>
    <rPh sb="15" eb="17">
      <t>ハツデン</t>
    </rPh>
    <rPh sb="17" eb="18">
      <t>オヨ</t>
    </rPh>
    <rPh sb="19" eb="22">
      <t>タイヨウネツ</t>
    </rPh>
    <rPh sb="22" eb="24">
      <t>リヨウ</t>
    </rPh>
    <rPh sb="24" eb="26">
      <t>セツビ</t>
    </rPh>
    <rPh sb="27" eb="29">
      <t>ドウニュウ</t>
    </rPh>
    <rPh sb="29" eb="31">
      <t>ケントウ</t>
    </rPh>
    <rPh sb="31" eb="33">
      <t>ケッカ</t>
    </rPh>
    <phoneticPr fontId="8"/>
  </si>
  <si>
    <t>日照が確保できない</t>
    <rPh sb="0" eb="2">
      <t>ニッショウ</t>
    </rPh>
    <rPh sb="3" eb="5">
      <t>カクホ</t>
    </rPh>
    <phoneticPr fontId="2"/>
  </si>
  <si>
    <t>敷地内に設置場所を確保できない</t>
    <rPh sb="0" eb="2">
      <t>シキチ</t>
    </rPh>
    <rPh sb="2" eb="3">
      <t>ナイ</t>
    </rPh>
    <rPh sb="4" eb="6">
      <t>セッチ</t>
    </rPh>
    <rPh sb="6" eb="8">
      <t>バショ</t>
    </rPh>
    <rPh sb="9" eb="11">
      <t>カクホ</t>
    </rPh>
    <phoneticPr fontId="2"/>
  </si>
  <si>
    <t>新設時は見送るが、将来対応をする</t>
    <rPh sb="0" eb="2">
      <t>シンセツ</t>
    </rPh>
    <rPh sb="2" eb="3">
      <t>ジ</t>
    </rPh>
    <rPh sb="4" eb="6">
      <t>ミオク</t>
    </rPh>
    <rPh sb="9" eb="11">
      <t>ショウライ</t>
    </rPh>
    <rPh sb="11" eb="13">
      <t>タイオウ</t>
    </rPh>
    <phoneticPr fontId="2"/>
  </si>
  <si>
    <t>その他詳細</t>
    <rPh sb="2" eb="3">
      <t>タ</t>
    </rPh>
    <rPh sb="3" eb="5">
      <t>ショウサイ</t>
    </rPh>
    <phoneticPr fontId="2"/>
  </si>
  <si>
    <t>その1_全事業者の平均を超える</t>
    <rPh sb="4" eb="5">
      <t>ゼン</t>
    </rPh>
    <rPh sb="5" eb="8">
      <t>ジギョウシャ</t>
    </rPh>
    <rPh sb="9" eb="11">
      <t>ヘイキン</t>
    </rPh>
    <rPh sb="12" eb="13">
      <t>コ</t>
    </rPh>
    <phoneticPr fontId="2"/>
  </si>
  <si>
    <t>その1_全事業者の平均以下</t>
    <rPh sb="4" eb="5">
      <t>ゼン</t>
    </rPh>
    <rPh sb="5" eb="8">
      <t>ジギョウシャ</t>
    </rPh>
    <rPh sb="9" eb="11">
      <t>ヘイキン</t>
    </rPh>
    <rPh sb="11" eb="13">
      <t>イカ</t>
    </rPh>
    <phoneticPr fontId="2"/>
  </si>
  <si>
    <t>その1_20％未満</t>
    <rPh sb="7" eb="9">
      <t>ミマン</t>
    </rPh>
    <phoneticPr fontId="2"/>
  </si>
  <si>
    <t>その1_20％以上</t>
    <rPh sb="7" eb="9">
      <t>イジョウ</t>
    </rPh>
    <phoneticPr fontId="2"/>
  </si>
  <si>
    <t>その2_全事業者の平均を超える</t>
    <rPh sb="4" eb="5">
      <t>ゼン</t>
    </rPh>
    <rPh sb="5" eb="8">
      <t>ジギョウシャ</t>
    </rPh>
    <rPh sb="9" eb="11">
      <t>ヘイキン</t>
    </rPh>
    <rPh sb="12" eb="13">
      <t>コ</t>
    </rPh>
    <phoneticPr fontId="2"/>
  </si>
  <si>
    <t>その2_全事業者の平均以下</t>
    <rPh sb="4" eb="5">
      <t>ゼン</t>
    </rPh>
    <rPh sb="5" eb="8">
      <t>ジギョウシャ</t>
    </rPh>
    <rPh sb="9" eb="11">
      <t>ヘイキン</t>
    </rPh>
    <rPh sb="11" eb="13">
      <t>イカ</t>
    </rPh>
    <phoneticPr fontId="2"/>
  </si>
  <si>
    <t>その2_20％未満</t>
    <rPh sb="7" eb="9">
      <t>ミマン</t>
    </rPh>
    <phoneticPr fontId="2"/>
  </si>
  <si>
    <t>その2_20％以上</t>
    <rPh sb="7" eb="9">
      <t>イジョウ</t>
    </rPh>
    <phoneticPr fontId="2"/>
  </si>
  <si>
    <t>その3_全事業者の平均を超える</t>
    <rPh sb="4" eb="5">
      <t>ゼン</t>
    </rPh>
    <rPh sb="5" eb="8">
      <t>ジギョウシャ</t>
    </rPh>
    <rPh sb="9" eb="11">
      <t>ヘイキン</t>
    </rPh>
    <rPh sb="12" eb="13">
      <t>コ</t>
    </rPh>
    <phoneticPr fontId="2"/>
  </si>
  <si>
    <t>その3_全事業者の平均以下</t>
    <rPh sb="4" eb="5">
      <t>ゼン</t>
    </rPh>
    <rPh sb="5" eb="8">
      <t>ジギョウシャ</t>
    </rPh>
    <rPh sb="9" eb="11">
      <t>ヘイキン</t>
    </rPh>
    <rPh sb="11" eb="13">
      <t>イカ</t>
    </rPh>
    <phoneticPr fontId="2"/>
  </si>
  <si>
    <t>その3_20％未満</t>
    <rPh sb="7" eb="9">
      <t>ミマン</t>
    </rPh>
    <phoneticPr fontId="2"/>
  </si>
  <si>
    <t>その3_20％以上</t>
    <rPh sb="7" eb="9">
      <t>イジョウ</t>
    </rPh>
    <phoneticPr fontId="2"/>
  </si>
  <si>
    <t>再生可能エネルギー利用電力検討結果</t>
    <rPh sb="0" eb="2">
      <t>サイセイ</t>
    </rPh>
    <rPh sb="2" eb="4">
      <t>カノウ</t>
    </rPh>
    <rPh sb="9" eb="11">
      <t>リヨウ</t>
    </rPh>
    <rPh sb="11" eb="13">
      <t>デンリョク</t>
    </rPh>
    <rPh sb="13" eb="15">
      <t>ケントウ</t>
    </rPh>
    <rPh sb="15" eb="17">
      <t>ケッカ</t>
    </rPh>
    <phoneticPr fontId="2"/>
  </si>
  <si>
    <t>計画書の担当部署　名称</t>
    <rPh sb="0" eb="3">
      <t>ケイカクショ</t>
    </rPh>
    <rPh sb="4" eb="6">
      <t>タントウ</t>
    </rPh>
    <rPh sb="6" eb="8">
      <t>ブショ</t>
    </rPh>
    <rPh sb="9" eb="11">
      <t>メイショウ</t>
    </rPh>
    <phoneticPr fontId="2"/>
  </si>
  <si>
    <t>　未評価技術</t>
    <rPh sb="1" eb="4">
      <t>ミヒョウカ</t>
    </rPh>
    <rPh sb="4" eb="6">
      <t>ギジュツ</t>
    </rPh>
    <phoneticPr fontId="2"/>
  </si>
  <si>
    <t>製材</t>
    <rPh sb="0" eb="2">
      <t>セイザイ</t>
    </rPh>
    <phoneticPr fontId="2"/>
  </si>
  <si>
    <t>その他詳細</t>
    <rPh sb="2" eb="3">
      <t>タ</t>
    </rPh>
    <rPh sb="3" eb="5">
      <t>ショウサイ</t>
    </rPh>
    <phoneticPr fontId="2"/>
  </si>
  <si>
    <t>方位</t>
    <rPh sb="0" eb="2">
      <t>ホウイ</t>
    </rPh>
    <phoneticPr fontId="2"/>
  </si>
  <si>
    <t>その他詳細</t>
    <rPh sb="3" eb="5">
      <t>ショウサイ</t>
    </rPh>
    <phoneticPr fontId="8"/>
  </si>
  <si>
    <t>設置可能場所面積</t>
    <rPh sb="0" eb="2">
      <t>セッチ</t>
    </rPh>
    <rPh sb="2" eb="4">
      <t>カノウ</t>
    </rPh>
    <rPh sb="4" eb="6">
      <t>バショ</t>
    </rPh>
    <rPh sb="6" eb="8">
      <t>メンセキ</t>
    </rPh>
    <phoneticPr fontId="2"/>
  </si>
  <si>
    <t>方位1</t>
    <rPh sb="0" eb="2">
      <t>ホウイ</t>
    </rPh>
    <phoneticPr fontId="2"/>
  </si>
  <si>
    <t>方位2</t>
    <rPh sb="0" eb="2">
      <t>ホウイ</t>
    </rPh>
    <phoneticPr fontId="2"/>
  </si>
  <si>
    <t>方位3</t>
    <rPh sb="0" eb="2">
      <t>ホウイ</t>
    </rPh>
    <phoneticPr fontId="2"/>
  </si>
  <si>
    <t>高さ1</t>
    <rPh sb="0" eb="1">
      <t>タカ</t>
    </rPh>
    <phoneticPr fontId="2"/>
  </si>
  <si>
    <t>高さ2</t>
    <rPh sb="0" eb="1">
      <t>タカ</t>
    </rPh>
    <phoneticPr fontId="2"/>
  </si>
  <si>
    <t>高さ3</t>
    <rPh sb="0" eb="1">
      <t>タカ</t>
    </rPh>
    <phoneticPr fontId="2"/>
  </si>
  <si>
    <t>距離1</t>
    <rPh sb="0" eb="2">
      <t>キョリ</t>
    </rPh>
    <phoneticPr fontId="2"/>
  </si>
  <si>
    <t>距離2</t>
    <rPh sb="0" eb="2">
      <t>キョリ</t>
    </rPh>
    <phoneticPr fontId="2"/>
  </si>
  <si>
    <t>距離3</t>
    <rPh sb="0" eb="2">
      <t>キョリ</t>
    </rPh>
    <phoneticPr fontId="2"/>
  </si>
  <si>
    <t>その他詳細</t>
    <rPh sb="2" eb="3">
      <t>タ</t>
    </rPh>
    <rPh sb="3" eb="5">
      <t>ショウサイ</t>
    </rPh>
    <phoneticPr fontId="8"/>
  </si>
  <si>
    <t>（</t>
    <phoneticPr fontId="2"/>
  </si>
  <si>
    <t>）</t>
    <phoneticPr fontId="2"/>
  </si>
  <si>
    <t>最も大きい用途</t>
    <rPh sb="0" eb="1">
      <t>モット</t>
    </rPh>
    <rPh sb="2" eb="3">
      <t>オオ</t>
    </rPh>
    <rPh sb="5" eb="7">
      <t>ヨウト</t>
    </rPh>
    <phoneticPr fontId="2"/>
  </si>
  <si>
    <t>ホテル等</t>
    <rPh sb="3" eb="4">
      <t>トウ</t>
    </rPh>
    <phoneticPr fontId="2"/>
  </si>
  <si>
    <t>病院等</t>
    <rPh sb="0" eb="2">
      <t>ビョウイン</t>
    </rPh>
    <rPh sb="2" eb="3">
      <t>トウ</t>
    </rPh>
    <phoneticPr fontId="2"/>
  </si>
  <si>
    <t>%</t>
    <phoneticPr fontId="2"/>
  </si>
  <si>
    <t>百貨店等</t>
    <rPh sb="0" eb="3">
      <t>ヒャッカテン</t>
    </rPh>
    <rPh sb="3" eb="4">
      <t>トウ</t>
    </rPh>
    <phoneticPr fontId="2"/>
  </si>
  <si>
    <t>事務所等</t>
    <rPh sb="0" eb="2">
      <t>ジム</t>
    </rPh>
    <rPh sb="2" eb="3">
      <t>ショ</t>
    </rPh>
    <rPh sb="3" eb="4">
      <t>トウ</t>
    </rPh>
    <phoneticPr fontId="2"/>
  </si>
  <si>
    <t>学校等</t>
    <rPh sb="0" eb="2">
      <t>ガッコウ</t>
    </rPh>
    <rPh sb="2" eb="3">
      <t>トウ</t>
    </rPh>
    <phoneticPr fontId="2"/>
  </si>
  <si>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</si>
  <si>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</si>
  <si>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</si>
  <si>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標準入力法</t>
    <rPh sb="0" eb="2">
      <t>ヒョウジュン</t>
    </rPh>
    <rPh sb="2" eb="4">
      <t>ニュウリョク</t>
    </rPh>
    <rPh sb="4" eb="5">
      <t>ホウ</t>
    </rPh>
    <phoneticPr fontId="2"/>
  </si>
  <si>
    <t>モデル建物法</t>
    <rPh sb="3" eb="5">
      <t>タテモノ</t>
    </rPh>
    <rPh sb="5" eb="6">
      <t>ホウ</t>
    </rPh>
    <phoneticPr fontId="2"/>
  </si>
  <si>
    <t>合計</t>
    <rPh sb="0" eb="1">
      <t>ゴウケイ</t>
    </rPh>
    <phoneticPr fontId="2"/>
  </si>
  <si>
    <t>有</t>
    <rPh sb="0" eb="1">
      <t>ユウ</t>
    </rPh>
    <phoneticPr fontId="2"/>
  </si>
  <si>
    <t>無</t>
    <rPh sb="0" eb="1">
      <t>ナ</t>
    </rPh>
    <phoneticPr fontId="2"/>
  </si>
  <si>
    <t>％</t>
    <phoneticPr fontId="2"/>
  </si>
  <si>
    <t>％</t>
    <phoneticPr fontId="2"/>
  </si>
  <si>
    <t>蒸気を含む</t>
    <rPh sb="0" eb="2">
      <t>ジョウキ</t>
    </rPh>
    <rPh sb="3" eb="4">
      <t>フク</t>
    </rPh>
    <phoneticPr fontId="2"/>
  </si>
  <si>
    <t>蒸気を含まない</t>
    <rPh sb="0" eb="2">
      <t>ジョウキ</t>
    </rPh>
    <rPh sb="3" eb="4">
      <t>フク</t>
    </rPh>
    <phoneticPr fontId="2"/>
  </si>
  <si>
    <t>〇</t>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</si>
  <si>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</si>
  <si>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</si>
  <si>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</si>
  <si>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</si>
  <si>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ホテル</t>
    <phoneticPr fontId="2"/>
  </si>
  <si>
    <t>百貨店</t>
    <rPh sb="0" eb="3">
      <t>ヒャッカテン</t>
    </rPh>
    <phoneticPr fontId="2"/>
  </si>
  <si>
    <t>集会所</t>
    <rPh sb="0" eb="3">
      <t>シュウカイジョ</t>
    </rPh>
    <phoneticPr fontId="2"/>
  </si>
  <si>
    <t>合計</t>
    <rPh sb="0" eb="2">
      <t>ゴウケイ</t>
    </rPh>
    <phoneticPr fontId="2"/>
  </si>
  <si>
    <t>VVVF</t>
    <phoneticPr fontId="2"/>
  </si>
  <si>
    <t>フリークーリング</t>
    <phoneticPr fontId="3"/>
  </si>
  <si>
    <t>クール・ヒートトレンチシステム</t>
    <phoneticPr fontId="3"/>
  </si>
  <si>
    <t>kW</t>
    <phoneticPr fontId="2"/>
  </si>
  <si>
    <t>（合計値）</t>
    <rPh sb="1" eb="4">
      <t>ゴウケイチ</t>
    </rPh>
    <phoneticPr fontId="2"/>
  </si>
  <si>
    <t>-</t>
    <phoneticPr fontId="2"/>
  </si>
  <si>
    <t>熱のｴﾈﾙｷﾞｰ効率の値</t>
    <phoneticPr fontId="2"/>
  </si>
  <si>
    <t>フライアッシュセメント</t>
    <phoneticPr fontId="2"/>
  </si>
  <si>
    <t>m3</t>
    <phoneticPr fontId="2"/>
  </si>
  <si>
    <t>mm/h</t>
    <phoneticPr fontId="2"/>
  </si>
  <si>
    <t>←必要に応じて修正してください</t>
    <rPh sb="1" eb="3">
      <t>ヒツヨウ</t>
    </rPh>
    <rPh sb="4" eb="5">
      <t>オウ</t>
    </rPh>
    <rPh sb="7" eb="9">
      <t>シュウセイ</t>
    </rPh>
    <phoneticPr fontId="2"/>
  </si>
  <si>
    <t>％</t>
    <phoneticPr fontId="2"/>
  </si>
  <si>
    <t>％</t>
    <phoneticPr fontId="2"/>
  </si>
  <si>
    <t>％</t>
    <phoneticPr fontId="2"/>
  </si>
  <si>
    <t>＝</t>
    <phoneticPr fontId="2"/>
  </si>
  <si>
    <t>＝</t>
    <phoneticPr fontId="2"/>
  </si>
  <si>
    <t>＝</t>
    <phoneticPr fontId="2"/>
  </si>
  <si>
    <t>＝</t>
    <phoneticPr fontId="2"/>
  </si>
  <si>
    <t>m</t>
    <phoneticPr fontId="2"/>
  </si>
  <si>
    <t>←建築物の高さ÷階数　（必要応じて修正してください）</t>
    <rPh sb="1" eb="4">
      <t>ケンチクブツ</t>
    </rPh>
    <rPh sb="5" eb="6">
      <t>タカ</t>
    </rPh>
    <rPh sb="8" eb="10">
      <t>カイスウ</t>
    </rPh>
    <rPh sb="12" eb="14">
      <t>ヒツヨウ</t>
    </rPh>
    <rPh sb="14" eb="15">
      <t>オウ</t>
    </rPh>
    <rPh sb="17" eb="19">
      <t>シュウセイ</t>
    </rPh>
    <phoneticPr fontId="2"/>
  </si>
  <si>
    <t>↑　記載例</t>
    <rPh sb="2" eb="4">
      <t>キサイ</t>
    </rPh>
    <rPh sb="4" eb="5">
      <t>レイ</t>
    </rPh>
    <phoneticPr fontId="2"/>
  </si>
  <si>
    <t>参考</t>
    <rPh sb="0" eb="2">
      <t>サンコウ</t>
    </rPh>
    <phoneticPr fontId="2"/>
  </si>
  <si>
    <t>MJ/h</t>
    <phoneticPr fontId="2"/>
  </si>
  <si>
    <t>kW</t>
    <phoneticPr fontId="2"/>
  </si>
  <si>
    <t>分譲</t>
    <rPh sb="0" eb="2">
      <t>ブンジョウ</t>
    </rPh>
    <phoneticPr fontId="2"/>
  </si>
  <si>
    <t>(戸)</t>
    <rPh sb="1" eb="2">
      <t>ト</t>
    </rPh>
    <phoneticPr fontId="2"/>
  </si>
  <si>
    <t>賃貸</t>
    <rPh sb="0" eb="2">
      <t>チンタイ</t>
    </rPh>
    <phoneticPr fontId="2"/>
  </si>
  <si>
    <t>採用する(適合)</t>
    <rPh sb="0" eb="2">
      <t>サイヨウ</t>
    </rPh>
    <rPh sb="5" eb="7">
      <t>テキゴウ</t>
    </rPh>
    <phoneticPr fontId="2"/>
  </si>
  <si>
    <t>W/(m2・K)</t>
  </si>
  <si>
    <t>採用しない</t>
    <rPh sb="0" eb="2">
      <t>サイヨウ</t>
    </rPh>
    <phoneticPr fontId="2"/>
  </si>
  <si>
    <t>採用する</t>
    <rPh sb="0" eb="2">
      <t>サイヨウ</t>
    </rPh>
    <phoneticPr fontId="2"/>
  </si>
  <si>
    <t>全住戸の最大値</t>
    <rPh sb="0" eb="1">
      <t>ゼン</t>
    </rPh>
    <rPh sb="1" eb="3">
      <t>ジュウコ</t>
    </rPh>
    <rPh sb="4" eb="7">
      <t>サイダイチ</t>
    </rPh>
    <phoneticPr fontId="2"/>
  </si>
  <si>
    <t>全住戸の平均値</t>
    <rPh sb="0" eb="1">
      <t>ゼン</t>
    </rPh>
    <rPh sb="1" eb="3">
      <t>ジュウコ</t>
    </rPh>
    <rPh sb="4" eb="7">
      <t>ヘイキンチ</t>
    </rPh>
    <phoneticPr fontId="2"/>
  </si>
  <si>
    <t>共用部を含む</t>
    <rPh sb="0" eb="2">
      <t>キョウヨウ</t>
    </rPh>
    <rPh sb="2" eb="3">
      <t>ブ</t>
    </rPh>
    <rPh sb="4" eb="5">
      <t>フク</t>
    </rPh>
    <phoneticPr fontId="2"/>
  </si>
  <si>
    <t>共用部を含まない</t>
    <rPh sb="0" eb="2">
      <t>キョウヨウ</t>
    </rPh>
    <rPh sb="2" eb="3">
      <t>ブ</t>
    </rPh>
    <rPh sb="4" eb="5">
      <t>フク</t>
    </rPh>
    <phoneticPr fontId="2"/>
  </si>
  <si>
    <t>東京ゼロエミ住宅</t>
    <rPh sb="0" eb="2">
      <t>トウキョウ</t>
    </rPh>
    <rPh sb="6" eb="8">
      <t>ジュウタク</t>
    </rPh>
    <phoneticPr fontId="2"/>
  </si>
  <si>
    <t>設計</t>
    <rPh sb="0" eb="2">
      <t>セッケイ</t>
    </rPh>
    <phoneticPr fontId="2"/>
  </si>
  <si>
    <t>基準</t>
    <rPh sb="0" eb="2">
      <t>キジュン</t>
    </rPh>
    <phoneticPr fontId="2"/>
  </si>
  <si>
    <t>設計(その他を除く)</t>
    <rPh sb="0" eb="2">
      <t>セッケイ</t>
    </rPh>
    <rPh sb="5" eb="6">
      <t>ホカ</t>
    </rPh>
    <rPh sb="7" eb="8">
      <t>ノゾ</t>
    </rPh>
    <phoneticPr fontId="2"/>
  </si>
  <si>
    <t>基準(その他を除く)</t>
    <rPh sb="0" eb="2">
      <t>キジュン</t>
    </rPh>
    <rPh sb="5" eb="6">
      <t>ホカ</t>
    </rPh>
    <rPh sb="7" eb="8">
      <t>ノゾ</t>
    </rPh>
    <phoneticPr fontId="2"/>
  </si>
  <si>
    <t>単位</t>
    <rPh sb="0" eb="2">
      <t>タンイ</t>
    </rPh>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</si>
  <si>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</si>
  <si>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</si>
  <si>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</si>
  <si>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</si>
  <si>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</si>
  <si>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</si>
  <si>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</si>
  <si>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</si>
  <si>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</si>
  <si>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</si>
  <si>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</si>
  <si>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</si>
  <si>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</si>
  <si>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</si>
  <si>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</si>
  <si>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</si>
  <si>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</si>
  <si>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</si>
  <si>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PEFC</t>
  </si>
  <si>
    <t>SOFC</t>
  </si>
  <si>
    <t>GEC</t>
  </si>
  <si>
    <t>HEMS</t>
  </si>
  <si>
    <t>蓄電池</t>
    <rPh sb="0" eb="3">
      <t>チクデンチ</t>
    </rPh>
    <phoneticPr fontId="2"/>
  </si>
  <si>
    <t>容量</t>
    <rPh sb="0" eb="2">
      <t>ヨウリョウ</t>
    </rPh>
    <phoneticPr fontId="2"/>
  </si>
  <si>
    <t>kWh</t>
  </si>
  <si>
    <t>マンション
環境性能表示
（参考）</t>
    <rPh sb="6" eb="8">
      <t>カンキョウ</t>
    </rPh>
    <rPh sb="8" eb="10">
      <t>セイノウ</t>
    </rPh>
    <rPh sb="10" eb="12">
      <t>ヒョウジ</t>
    </rPh>
    <rPh sb="14" eb="16">
      <t>サンコウ</t>
    </rPh>
    <phoneticPr fontId="29"/>
  </si>
  <si>
    <t>評価項目</t>
    <rPh sb="0" eb="2">
      <t>ヒョウカ</t>
    </rPh>
    <rPh sb="2" eb="4">
      <t>コウモク</t>
    </rPh>
    <phoneticPr fontId="29"/>
  </si>
  <si>
    <t>表示</t>
    <rPh sb="0" eb="2">
      <t>ヒョウジ</t>
    </rPh>
    <phoneticPr fontId="29"/>
  </si>
  <si>
    <t>建物の断熱性</t>
    <rPh sb="0" eb="2">
      <t>タテモノ</t>
    </rPh>
    <rPh sb="3" eb="5">
      <t>ダンネツ</t>
    </rPh>
    <rPh sb="5" eb="6">
      <t>セイ</t>
    </rPh>
    <phoneticPr fontId="29"/>
  </si>
  <si>
    <t>設備の省エネ性</t>
    <rPh sb="0" eb="2">
      <t>セツビ</t>
    </rPh>
    <rPh sb="3" eb="4">
      <t>ショウ</t>
    </rPh>
    <rPh sb="6" eb="7">
      <t>セイ</t>
    </rPh>
    <phoneticPr fontId="29"/>
  </si>
  <si>
    <t>再エネ設備・電気</t>
    <rPh sb="0" eb="1">
      <t>サイ</t>
    </rPh>
    <rPh sb="3" eb="5">
      <t>セツビ</t>
    </rPh>
    <rPh sb="6" eb="8">
      <t>デンキ</t>
    </rPh>
    <phoneticPr fontId="29"/>
  </si>
  <si>
    <t>維持管理・劣化対策</t>
    <rPh sb="0" eb="2">
      <t>イジ</t>
    </rPh>
    <rPh sb="2" eb="4">
      <t>カンリ</t>
    </rPh>
    <rPh sb="5" eb="7">
      <t>レッカ</t>
    </rPh>
    <rPh sb="7" eb="9">
      <t>タイサク</t>
    </rPh>
    <phoneticPr fontId="29"/>
  </si>
  <si>
    <t>みどり</t>
  </si>
  <si>
    <t>参考　マンションラベル</t>
    <rPh sb="0" eb="2">
      <t>サンコウ</t>
    </rPh>
    <phoneticPr fontId="2"/>
  </si>
  <si>
    <t>奥多摩町なら1</t>
    <rPh sb="0" eb="3">
      <t>オクタマ</t>
    </rPh>
    <rPh sb="3" eb="4">
      <t>チョウ</t>
    </rPh>
    <phoneticPr fontId="2"/>
  </si>
  <si>
    <t>檜原村、奥多摩町</t>
    <rPh sb="0" eb="2">
      <t>ヒノハラ</t>
    </rPh>
    <rPh sb="2" eb="3">
      <t>ムラ</t>
    </rPh>
    <rPh sb="4" eb="7">
      <t>オクタマ</t>
    </rPh>
    <rPh sb="7" eb="8">
      <t>マチ</t>
    </rPh>
    <phoneticPr fontId="2"/>
  </si>
  <si>
    <t>檜原村なら1</t>
    <rPh sb="0" eb="2">
      <t>ヒノハラ</t>
    </rPh>
    <rPh sb="2" eb="3">
      <t>ムラ</t>
    </rPh>
    <phoneticPr fontId="2"/>
  </si>
  <si>
    <t>平均</t>
    <rPh sb="0" eb="2">
      <t>ヘイキン</t>
    </rPh>
    <phoneticPr fontId="2"/>
  </si>
  <si>
    <t>最大値</t>
    <rPh sb="0" eb="3">
      <t>サイダイチ</t>
    </rPh>
    <phoneticPr fontId="2"/>
  </si>
  <si>
    <t>以下、印刷範囲外</t>
    <rPh sb="0" eb="2">
      <t>イカ</t>
    </rPh>
    <rPh sb="3" eb="5">
      <t>インサツ</t>
    </rPh>
    <rPh sb="5" eb="7">
      <t>ハンイ</t>
    </rPh>
    <rPh sb="7" eb="8">
      <t>ガイ</t>
    </rPh>
    <phoneticPr fontId="2"/>
  </si>
  <si>
    <t>★★★</t>
  </si>
  <si>
    <t>★★☆</t>
  </si>
  <si>
    <t>★☆☆</t>
  </si>
  <si>
    <t>採光を満たす住戸の割合</t>
    <rPh sb="0" eb="2">
      <t>サイコウ</t>
    </rPh>
    <rPh sb="3" eb="4">
      <t>ミ</t>
    </rPh>
    <rPh sb="6" eb="8">
      <t>ジュウコ</t>
    </rPh>
    <rPh sb="9" eb="11">
      <t>ワリアイ</t>
    </rPh>
    <phoneticPr fontId="2"/>
  </si>
  <si>
    <t>通風を満たす住戸の割合</t>
    <rPh sb="0" eb="2">
      <t>ツウフウ</t>
    </rPh>
    <rPh sb="3" eb="4">
      <t>ミ</t>
    </rPh>
    <rPh sb="6" eb="8">
      <t>ジュウコ</t>
    </rPh>
    <rPh sb="9" eb="11">
      <t>ワリアイ</t>
    </rPh>
    <phoneticPr fontId="2"/>
  </si>
  <si>
    <t>Nearly ZEB</t>
    <phoneticPr fontId="2"/>
  </si>
  <si>
    <t>ZEB Ready</t>
    <phoneticPr fontId="2"/>
  </si>
  <si>
    <t>ZEB Oriented</t>
    <phoneticPr fontId="2"/>
  </si>
  <si>
    <t>フェロニッケルスラグ骨材</t>
    <rPh sb="10" eb="12">
      <t>コツザイ</t>
    </rPh>
    <phoneticPr fontId="2"/>
  </si>
  <si>
    <t>(ア)PAL*低減率の計算方法</t>
    <rPh sb="7" eb="9">
      <t>テイゲン</t>
    </rPh>
    <rPh sb="9" eb="10">
      <t>リツ</t>
    </rPh>
    <rPh sb="11" eb="13">
      <t>ケイサン</t>
    </rPh>
    <rPh sb="13" eb="15">
      <t>ホウホウ</t>
    </rPh>
    <phoneticPr fontId="2"/>
  </si>
  <si>
    <t>(ア)ERRの計算方法</t>
    <rPh sb="7" eb="9">
      <t>ケイサン</t>
    </rPh>
    <rPh sb="9" eb="11">
      <t>ホウホウ</t>
    </rPh>
    <phoneticPr fontId="2"/>
  </si>
  <si>
    <t>(ア)グリーン購入法の特定調達品目</t>
    <rPh sb="7" eb="9">
      <t>コウニュウ</t>
    </rPh>
    <rPh sb="9" eb="10">
      <t>ホウ</t>
    </rPh>
    <rPh sb="11" eb="13">
      <t>トクテイ</t>
    </rPh>
    <rPh sb="13" eb="15">
      <t>チョウタツ</t>
    </rPh>
    <rPh sb="15" eb="17">
      <t>ヒンモク</t>
    </rPh>
    <phoneticPr fontId="2"/>
  </si>
  <si>
    <t>(ア)発泡剤を用いた断熱材等の使用の有無</t>
    <rPh sb="3" eb="5">
      <t>ハッポウ</t>
    </rPh>
    <rPh sb="5" eb="6">
      <t>ザイ</t>
    </rPh>
    <rPh sb="7" eb="8">
      <t>モチ</t>
    </rPh>
    <rPh sb="10" eb="13">
      <t>ダンネツザイ</t>
    </rPh>
    <rPh sb="13" eb="14">
      <t>トウ</t>
    </rPh>
    <rPh sb="15" eb="17">
      <t>シヨウ</t>
    </rPh>
    <rPh sb="18" eb="20">
      <t>ウム</t>
    </rPh>
    <phoneticPr fontId="2"/>
  </si>
  <si>
    <t>(ア)配慮事項</t>
    <rPh sb="5" eb="7">
      <t>ジコウ</t>
    </rPh>
    <phoneticPr fontId="2"/>
  </si>
  <si>
    <t>(ア)雨水浸透量</t>
    <rPh sb="3" eb="5">
      <t>ウスイ</t>
    </rPh>
    <rPh sb="5" eb="7">
      <t>シントウ</t>
    </rPh>
    <rPh sb="7" eb="8">
      <t>リョウ</t>
    </rPh>
    <phoneticPr fontId="2"/>
  </si>
  <si>
    <t>(ア)地上部の緑化面積</t>
    <rPh sb="3" eb="5">
      <t>チジョウ</t>
    </rPh>
    <rPh sb="5" eb="6">
      <t>ブ</t>
    </rPh>
    <rPh sb="7" eb="9">
      <t>リョクカ</t>
    </rPh>
    <rPh sb="9" eb="11">
      <t>メンセキ</t>
    </rPh>
    <phoneticPr fontId="2"/>
  </si>
  <si>
    <t>(ア)緑地による対策面積(樹木、草本、芝)</t>
    <rPh sb="3" eb="5">
      <t>リョクチ</t>
    </rPh>
    <rPh sb="8" eb="10">
      <t>タイサク</t>
    </rPh>
    <rPh sb="10" eb="12">
      <t>メンセキ</t>
    </rPh>
    <rPh sb="13" eb="15">
      <t>ジュモク</t>
    </rPh>
    <rPh sb="16" eb="17">
      <t>クサ</t>
    </rPh>
    <rPh sb="17" eb="18">
      <t>モト</t>
    </rPh>
    <rPh sb="19" eb="20">
      <t>シバ</t>
    </rPh>
    <phoneticPr fontId="2"/>
  </si>
  <si>
    <t>(ア)夏の卓越風向</t>
    <rPh sb="3" eb="4">
      <t>ナツ</t>
    </rPh>
    <rPh sb="5" eb="8">
      <t>タクエツフウ</t>
    </rPh>
    <rPh sb="8" eb="9">
      <t>ム</t>
    </rPh>
    <phoneticPr fontId="2"/>
  </si>
  <si>
    <t>(イ)再生可能エネルギー利用率</t>
    <rPh sb="3" eb="5">
      <t>サイセイ</t>
    </rPh>
    <rPh sb="5" eb="7">
      <t>カノウ</t>
    </rPh>
    <rPh sb="12" eb="14">
      <t>リヨウ</t>
    </rPh>
    <rPh sb="14" eb="15">
      <t>リツ</t>
    </rPh>
    <phoneticPr fontId="2"/>
  </si>
  <si>
    <t>(イ)地域冷暖房の熱の受入の有無</t>
    <rPh sb="3" eb="5">
      <t>チイキ</t>
    </rPh>
    <rPh sb="5" eb="8">
      <t>レイダンボウ</t>
    </rPh>
    <rPh sb="9" eb="10">
      <t>ネツ</t>
    </rPh>
    <rPh sb="11" eb="13">
      <t>ウケイレ</t>
    </rPh>
    <rPh sb="14" eb="16">
      <t>ウム</t>
    </rPh>
    <phoneticPr fontId="2"/>
  </si>
  <si>
    <t>(イ)エネルギーの計測に係る事項</t>
  </si>
  <si>
    <t>(イ)大型機器等の搬出入に係る事項</t>
  </si>
  <si>
    <t>(イ)雨水浸透の能力</t>
    <rPh sb="3" eb="5">
      <t>ウスイ</t>
    </rPh>
    <rPh sb="5" eb="7">
      <t>シントウ</t>
    </rPh>
    <rPh sb="8" eb="10">
      <t>ノウリョク</t>
    </rPh>
    <phoneticPr fontId="2"/>
  </si>
  <si>
    <t>(イ)建築物上の緑化面積</t>
    <rPh sb="3" eb="6">
      <t>ケンチクブツ</t>
    </rPh>
    <rPh sb="6" eb="7">
      <t>ジョウ</t>
    </rPh>
    <rPh sb="8" eb="10">
      <t>リョクカ</t>
    </rPh>
    <rPh sb="10" eb="12">
      <t>メンセキ</t>
    </rPh>
    <phoneticPr fontId="2"/>
  </si>
  <si>
    <t>←(ア)＋(イ)</t>
  </si>
  <si>
    <t>(イ)高木の植栽に係る事項</t>
    <rPh sb="3" eb="5">
      <t>コウボク</t>
    </rPh>
    <rPh sb="6" eb="8">
      <t>ショクサイ</t>
    </rPh>
    <rPh sb="9" eb="10">
      <t>カカ</t>
    </rPh>
    <rPh sb="11" eb="13">
      <t>ジコウ</t>
    </rPh>
    <phoneticPr fontId="2"/>
  </si>
  <si>
    <t>(イ)夏の卓越風向に直交する見付け面積</t>
    <rPh sb="3" eb="4">
      <t>ナツ</t>
    </rPh>
    <rPh sb="5" eb="7">
      <t>タクエツ</t>
    </rPh>
    <rPh sb="7" eb="9">
      <t>フウコウ</t>
    </rPh>
    <rPh sb="10" eb="12">
      <t>チョッコウ</t>
    </rPh>
    <phoneticPr fontId="2"/>
  </si>
  <si>
    <t>(エ)外壁の熱貫流率</t>
    <rPh sb="3" eb="5">
      <t>ガイヘキ</t>
    </rPh>
    <rPh sb="6" eb="7">
      <t>ネツ</t>
    </rPh>
    <rPh sb="7" eb="9">
      <t>カンリュウ</t>
    </rPh>
    <rPh sb="9" eb="10">
      <t>リツ</t>
    </rPh>
    <phoneticPr fontId="2"/>
  </si>
  <si>
    <t>(ア)～(エ)の合計値</t>
    <rPh sb="8" eb="11">
      <t>ゴウケイチ</t>
    </rPh>
    <phoneticPr fontId="2"/>
  </si>
  <si>
    <t>(ア)～(エ)の合計</t>
    <rPh sb="8" eb="10">
      <t>ゴウケイ</t>
    </rPh>
    <phoneticPr fontId="2"/>
  </si>
  <si>
    <t>(エ)省エネルギー性能目標値（ERR）</t>
  </si>
  <si>
    <t>(エ)地域ｴﾈﾙｷﾞｰ供給事業者から受け入れる</t>
    <rPh sb="3" eb="5">
      <t>チイキ</t>
    </rPh>
    <rPh sb="11" eb="13">
      <t>キョウキュウ</t>
    </rPh>
    <rPh sb="13" eb="16">
      <t>ジギョウシャ</t>
    </rPh>
    <rPh sb="18" eb="19">
      <t>ウ</t>
    </rPh>
    <rPh sb="20" eb="21">
      <t>イ</t>
    </rPh>
    <phoneticPr fontId="2"/>
  </si>
  <si>
    <t>(エ)敷地面積</t>
    <rPh sb="3" eb="5">
      <t>シキチ</t>
    </rPh>
    <rPh sb="5" eb="7">
      <t>メンセキ</t>
    </rPh>
    <phoneticPr fontId="2"/>
  </si>
  <si>
    <t>(エ)保水性被覆材による対策面積</t>
    <rPh sb="3" eb="6">
      <t>ホスイセイ</t>
    </rPh>
    <rPh sb="6" eb="8">
      <t>ヒフク</t>
    </rPh>
    <rPh sb="8" eb="9">
      <t>ザイ</t>
    </rPh>
    <rPh sb="12" eb="14">
      <t>タイサク</t>
    </rPh>
    <rPh sb="14" eb="16">
      <t>メンセキ</t>
    </rPh>
    <phoneticPr fontId="2"/>
  </si>
  <si>
    <t>(エ)容積率の限度の値</t>
    <rPh sb="3" eb="5">
      <t>ヨウセキ</t>
    </rPh>
    <rPh sb="5" eb="6">
      <t>リツ</t>
    </rPh>
    <rPh sb="7" eb="9">
      <t>ゲンド</t>
    </rPh>
    <rPh sb="10" eb="11">
      <t>アタイ</t>
    </rPh>
    <phoneticPr fontId="2"/>
  </si>
  <si>
    <t>(オ)屋根の熱貫流率</t>
    <rPh sb="3" eb="5">
      <t>ヤネ</t>
    </rPh>
    <rPh sb="6" eb="7">
      <t>ネツ</t>
    </rPh>
    <rPh sb="7" eb="9">
      <t>カンリュウ</t>
    </rPh>
    <rPh sb="9" eb="10">
      <t>リツ</t>
    </rPh>
    <phoneticPr fontId="2"/>
  </si>
  <si>
    <t>(オ)再生可能エネルギー設備合計容量</t>
    <rPh sb="5" eb="7">
      <t>カノウ</t>
    </rPh>
    <phoneticPr fontId="2"/>
  </si>
  <si>
    <t>(オ)複数の建築物間での熱融通の有無</t>
    <rPh sb="3" eb="5">
      <t>フクスウ</t>
    </rPh>
    <rPh sb="6" eb="9">
      <t>ケンチクブツ</t>
    </rPh>
    <rPh sb="9" eb="10">
      <t>カン</t>
    </rPh>
    <rPh sb="12" eb="13">
      <t>ネツ</t>
    </rPh>
    <rPh sb="13" eb="15">
      <t>ユウズウ</t>
    </rPh>
    <rPh sb="16" eb="18">
      <t>ウム</t>
    </rPh>
    <phoneticPr fontId="2"/>
  </si>
  <si>
    <t>(オ)総緑化面積の敷地面積に対する割合</t>
    <rPh sb="3" eb="4">
      <t>ソウ</t>
    </rPh>
    <rPh sb="4" eb="6">
      <t>リョクカ</t>
    </rPh>
    <rPh sb="6" eb="8">
      <t>メンセキ</t>
    </rPh>
    <rPh sb="9" eb="11">
      <t>シキチ</t>
    </rPh>
    <rPh sb="11" eb="13">
      <t>メンセキ</t>
    </rPh>
    <rPh sb="14" eb="15">
      <t>タイ</t>
    </rPh>
    <rPh sb="17" eb="19">
      <t>ワリアイ</t>
    </rPh>
    <phoneticPr fontId="2"/>
  </si>
  <si>
    <t>(オ)建蔽率の限度の値</t>
    <rPh sb="3" eb="6">
      <t>ケンペイリツ</t>
    </rPh>
    <rPh sb="7" eb="9">
      <t>ゲンド</t>
    </rPh>
    <rPh sb="10" eb="11">
      <t>アタイ</t>
    </rPh>
    <phoneticPr fontId="2"/>
  </si>
  <si>
    <t>(カ)開口部の熱貫流率</t>
    <rPh sb="3" eb="6">
      <t>カイコウブ</t>
    </rPh>
    <rPh sb="7" eb="8">
      <t>ネツ</t>
    </rPh>
    <rPh sb="8" eb="10">
      <t>カンリュウ</t>
    </rPh>
    <rPh sb="10" eb="11">
      <t>リツ</t>
    </rPh>
    <phoneticPr fontId="2"/>
  </si>
  <si>
    <t>(カ)複数の建築物間での空調排熱利用の有無</t>
    <rPh sb="12" eb="14">
      <t>クウチョウ</t>
    </rPh>
    <rPh sb="14" eb="16">
      <t>ハイネツ</t>
    </rPh>
    <rPh sb="16" eb="18">
      <t>リヨウ</t>
    </rPh>
    <rPh sb="19" eb="21">
      <t>ウム</t>
    </rPh>
    <phoneticPr fontId="2"/>
  </si>
  <si>
    <t>(カ)再帰性建材による対策面積</t>
    <rPh sb="3" eb="6">
      <t>サイキセイ</t>
    </rPh>
    <rPh sb="6" eb="8">
      <t>ケンザイ</t>
    </rPh>
    <rPh sb="11" eb="13">
      <t>タイサク</t>
    </rPh>
    <rPh sb="13" eb="15">
      <t>メンセキ</t>
    </rPh>
    <phoneticPr fontId="2"/>
  </si>
  <si>
    <t>(ア)～(カ)の合計</t>
    <rPh sb="8" eb="10">
      <t>ゴウケイ</t>
    </rPh>
    <phoneticPr fontId="2"/>
  </si>
  <si>
    <t>(カ)地上部分の平均階高</t>
    <rPh sb="3" eb="5">
      <t>チジョウ</t>
    </rPh>
    <rPh sb="5" eb="7">
      <t>ブブン</t>
    </rPh>
    <rPh sb="8" eb="10">
      <t>ヘイキン</t>
    </rPh>
    <rPh sb="10" eb="12">
      <t>カイダカ</t>
    </rPh>
    <phoneticPr fontId="2"/>
  </si>
  <si>
    <t>(ウ)省エネルギー性能目標値（PAL*低減率）</t>
    <rPh sb="3" eb="4">
      <t>ショウ</t>
    </rPh>
    <rPh sb="9" eb="11">
      <t>セイノウ</t>
    </rPh>
    <rPh sb="11" eb="14">
      <t>モクヒョウチ</t>
    </rPh>
    <rPh sb="19" eb="21">
      <t>テイゲン</t>
    </rPh>
    <rPh sb="21" eb="22">
      <t>リツ</t>
    </rPh>
    <phoneticPr fontId="2"/>
  </si>
  <si>
    <t>(ウ)ZEBに係る事項</t>
    <rPh sb="7" eb="8">
      <t>カカ</t>
    </rPh>
    <rPh sb="9" eb="11">
      <t>ジコウ</t>
    </rPh>
    <phoneticPr fontId="2"/>
  </si>
  <si>
    <t>(ウ)地域冷暖房区域の名称</t>
    <rPh sb="3" eb="5">
      <t>チイキ</t>
    </rPh>
    <rPh sb="5" eb="8">
      <t>レイダンボウ</t>
    </rPh>
    <rPh sb="8" eb="10">
      <t>クイキ</t>
    </rPh>
    <rPh sb="11" eb="13">
      <t>メイショウ</t>
    </rPh>
    <phoneticPr fontId="2"/>
  </si>
  <si>
    <t>(ウ)その他に係る事項</t>
  </si>
  <si>
    <t>(ウ)総緑化面積</t>
    <rPh sb="3" eb="4">
      <t>ソウ</t>
    </rPh>
    <rPh sb="4" eb="6">
      <t>リョクカ</t>
    </rPh>
    <rPh sb="6" eb="8">
      <t>メンセキ</t>
    </rPh>
    <phoneticPr fontId="2"/>
  </si>
  <si>
    <t>←(ウ)÷(エ)</t>
  </si>
  <si>
    <t>(ウ)既存の樹木の保全に係る事項</t>
    <rPh sb="3" eb="5">
      <t>キゾン</t>
    </rPh>
    <rPh sb="6" eb="8">
      <t>ジュモク</t>
    </rPh>
    <rPh sb="9" eb="11">
      <t>ホゼン</t>
    </rPh>
    <rPh sb="12" eb="13">
      <t>カカ</t>
    </rPh>
    <rPh sb="14" eb="16">
      <t>ジコウ</t>
    </rPh>
    <phoneticPr fontId="2"/>
  </si>
  <si>
    <t>(ア)～(ウ)の合計</t>
    <rPh sb="8" eb="10">
      <t>ゴウケイ</t>
    </rPh>
    <phoneticPr fontId="2"/>
  </si>
  <si>
    <t>(ウ)水面による対策面積</t>
    <rPh sb="3" eb="5">
      <t>スイメン</t>
    </rPh>
    <rPh sb="8" eb="10">
      <t>タイサク</t>
    </rPh>
    <rPh sb="10" eb="12">
      <t>メンセキ</t>
    </rPh>
    <phoneticPr fontId="2"/>
  </si>
  <si>
    <t>(ウ)夏の卓越風向に直交する最大敷地幅</t>
    <rPh sb="3" eb="4">
      <t>ナツ</t>
    </rPh>
    <rPh sb="5" eb="7">
      <t>タクエツ</t>
    </rPh>
    <rPh sb="7" eb="9">
      <t>フウコウ</t>
    </rPh>
    <rPh sb="10" eb="12">
      <t>チョッコウ</t>
    </rPh>
    <rPh sb="14" eb="16">
      <t>サイダイ</t>
    </rPh>
    <rPh sb="16" eb="18">
      <t>シキチ</t>
    </rPh>
    <rPh sb="18" eb="19">
      <t>ハバ</t>
    </rPh>
    <phoneticPr fontId="2"/>
  </si>
  <si>
    <t>１　エネルギー使用の合理化</t>
    <rPh sb="7" eb="9">
      <t>シヨウ</t>
    </rPh>
    <rPh sb="10" eb="13">
      <t>ゴウリカ</t>
    </rPh>
    <phoneticPr fontId="2"/>
  </si>
  <si>
    <t>ア　建築物外皮の熱負荷抑制</t>
    <rPh sb="2" eb="5">
      <t>ケンチクブツ</t>
    </rPh>
    <rPh sb="5" eb="7">
      <t>ガイヒ</t>
    </rPh>
    <rPh sb="8" eb="9">
      <t>ネツ</t>
    </rPh>
    <rPh sb="9" eb="11">
      <t>フカ</t>
    </rPh>
    <rPh sb="11" eb="13">
      <t>ヨクセイ</t>
    </rPh>
    <phoneticPr fontId="2"/>
  </si>
  <si>
    <t>ア　再生可能エネルギーの直接利用</t>
    <rPh sb="2" eb="4">
      <t>サイセイ</t>
    </rPh>
    <rPh sb="4" eb="6">
      <t>カノウ</t>
    </rPh>
    <rPh sb="12" eb="14">
      <t>チョクセツ</t>
    </rPh>
    <rPh sb="14" eb="16">
      <t>リヨウ</t>
    </rPh>
    <phoneticPr fontId="2"/>
  </si>
  <si>
    <t>(カ)全教室数</t>
    <rPh sb="3" eb="4">
      <t>ゼン</t>
    </rPh>
    <rPh sb="4" eb="6">
      <t>キョウシツ</t>
    </rPh>
    <rPh sb="6" eb="7">
      <t>スウ</t>
    </rPh>
    <phoneticPr fontId="2"/>
  </si>
  <si>
    <t>イ　再生可能エネルギーの変換利用</t>
    <rPh sb="2" eb="4">
      <t>サイセイ</t>
    </rPh>
    <rPh sb="4" eb="6">
      <t>カノウ</t>
    </rPh>
    <rPh sb="12" eb="14">
      <t>ヘンカン</t>
    </rPh>
    <rPh sb="14" eb="16">
      <t>リヨウ</t>
    </rPh>
    <phoneticPr fontId="2"/>
  </si>
  <si>
    <t>ア　設備システムの高効率化</t>
    <rPh sb="2" eb="4">
      <t>セツビ</t>
    </rPh>
    <rPh sb="9" eb="13">
      <t>コウコウリツカ</t>
    </rPh>
    <phoneticPr fontId="2"/>
  </si>
  <si>
    <t>(イ) a  ERR</t>
    <phoneticPr fontId="2"/>
  </si>
  <si>
    <t>ア　エネルギーの面的利用</t>
    <rPh sb="8" eb="10">
      <t>メンテキ</t>
    </rPh>
    <rPh sb="10" eb="12">
      <t>リヨウ</t>
    </rPh>
    <phoneticPr fontId="2"/>
  </si>
  <si>
    <t>2　資源の適正利用</t>
    <rPh sb="2" eb="4">
      <t>シゲン</t>
    </rPh>
    <rPh sb="5" eb="7">
      <t>テキセイ</t>
    </rPh>
    <rPh sb="7" eb="9">
      <t>リヨウ</t>
    </rPh>
    <phoneticPr fontId="2"/>
  </si>
  <si>
    <t>(1) 建築物の熱負荷の低減</t>
    <rPh sb="4" eb="7">
      <t>ケンチクブツ</t>
    </rPh>
    <rPh sb="8" eb="9">
      <t>ネツ</t>
    </rPh>
    <rPh sb="9" eb="11">
      <t>フカ</t>
    </rPh>
    <rPh sb="12" eb="14">
      <t>テイゲン</t>
    </rPh>
    <phoneticPr fontId="2"/>
  </si>
  <si>
    <t>(2) 再生可能エネルギーの利用</t>
    <rPh sb="4" eb="6">
      <t>サイセイ</t>
    </rPh>
    <rPh sb="6" eb="8">
      <t>カノウ</t>
    </rPh>
    <rPh sb="14" eb="16">
      <t>リヨウ</t>
    </rPh>
    <phoneticPr fontId="2"/>
  </si>
  <si>
    <t>(3)省エネルギーシステム</t>
    <rPh sb="3" eb="4">
      <t>ショウ</t>
    </rPh>
    <phoneticPr fontId="2"/>
  </si>
  <si>
    <t>ア　断熱材用発泡剤</t>
    <rPh sb="2" eb="5">
      <t>ダンネツザイ</t>
    </rPh>
    <rPh sb="5" eb="6">
      <t>ヨウ</t>
    </rPh>
    <rPh sb="6" eb="8">
      <t>ハッポウ</t>
    </rPh>
    <rPh sb="8" eb="9">
      <t>ザイ</t>
    </rPh>
    <phoneticPr fontId="2"/>
  </si>
  <si>
    <t>イ　空気調和設備用冷媒</t>
    <rPh sb="2" eb="4">
      <t>クウキ</t>
    </rPh>
    <rPh sb="4" eb="6">
      <t>チョウワ</t>
    </rPh>
    <rPh sb="6" eb="8">
      <t>セツビ</t>
    </rPh>
    <rPh sb="8" eb="9">
      <t>ヨウ</t>
    </rPh>
    <rPh sb="9" eb="11">
      <t>レイバイ</t>
    </rPh>
    <phoneticPr fontId="2"/>
  </si>
  <si>
    <t>ア　維持管理、更新、改修、用途の変更等の自由度の確保</t>
    <rPh sb="2" eb="4">
      <t>イジ</t>
    </rPh>
    <rPh sb="4" eb="6">
      <t>カンリ</t>
    </rPh>
    <rPh sb="7" eb="9">
      <t>コウシン</t>
    </rPh>
    <rPh sb="10" eb="12">
      <t>カイシュウ</t>
    </rPh>
    <rPh sb="13" eb="15">
      <t>ヨウト</t>
    </rPh>
    <rPh sb="16" eb="18">
      <t>ヘンコウ</t>
    </rPh>
    <rPh sb="18" eb="19">
      <t>トウ</t>
    </rPh>
    <rPh sb="20" eb="23">
      <t>ジユウド</t>
    </rPh>
    <rPh sb="24" eb="26">
      <t>カクホ</t>
    </rPh>
    <phoneticPr fontId="2"/>
  </si>
  <si>
    <t>イ　躯体の劣化対策</t>
    <rPh sb="2" eb="4">
      <t>クタイ</t>
    </rPh>
    <rPh sb="5" eb="7">
      <t>レッカ</t>
    </rPh>
    <rPh sb="7" eb="9">
      <t>タイサク</t>
    </rPh>
    <phoneticPr fontId="2"/>
  </si>
  <si>
    <t>ウ　建設資材の再使用対策等</t>
    <rPh sb="2" eb="4">
      <t>ケンセツ</t>
    </rPh>
    <rPh sb="4" eb="6">
      <t>シザイ</t>
    </rPh>
    <rPh sb="7" eb="10">
      <t>サイシヨウ</t>
    </rPh>
    <rPh sb="10" eb="12">
      <t>タイサク</t>
    </rPh>
    <rPh sb="12" eb="13">
      <t>トウ</t>
    </rPh>
    <phoneticPr fontId="2"/>
  </si>
  <si>
    <t>3　自然環境の保全</t>
    <rPh sb="2" eb="4">
      <t>シゼン</t>
    </rPh>
    <rPh sb="4" eb="6">
      <t>カンキョウ</t>
    </rPh>
    <rPh sb="7" eb="9">
      <t>ホゼン</t>
    </rPh>
    <phoneticPr fontId="2"/>
  </si>
  <si>
    <t>ア　緑の量の確保</t>
    <rPh sb="2" eb="3">
      <t>ミドリ</t>
    </rPh>
    <rPh sb="4" eb="5">
      <t>リョウ</t>
    </rPh>
    <rPh sb="6" eb="8">
      <t>カクホ</t>
    </rPh>
    <phoneticPr fontId="2"/>
  </si>
  <si>
    <t>4　ヒートアイランド現象の緩和</t>
    <rPh sb="10" eb="12">
      <t>ゲンショウ</t>
    </rPh>
    <rPh sb="13" eb="15">
      <t>カンワ</t>
    </rPh>
    <phoneticPr fontId="2"/>
  </si>
  <si>
    <t>ア　建築設備からの人工排熱対策</t>
    <rPh sb="2" eb="4">
      <t>ケンチク</t>
    </rPh>
    <rPh sb="4" eb="6">
      <t>セツビ</t>
    </rPh>
    <rPh sb="9" eb="11">
      <t>ジンコウ</t>
    </rPh>
    <rPh sb="11" eb="13">
      <t>ハイネツ</t>
    </rPh>
    <rPh sb="13" eb="15">
      <t>タイサク</t>
    </rPh>
    <phoneticPr fontId="2"/>
  </si>
  <si>
    <t>(ア)建築物外皮の熱負荷抑制の評価基準の段階</t>
    <rPh sb="3" eb="6">
      <t>ケンチクブツ</t>
    </rPh>
    <rPh sb="6" eb="8">
      <t>ガイヒ</t>
    </rPh>
    <rPh sb="9" eb="10">
      <t>ネツ</t>
    </rPh>
    <rPh sb="10" eb="12">
      <t>フカ</t>
    </rPh>
    <rPh sb="12" eb="14">
      <t>ヨクセイ</t>
    </rPh>
    <rPh sb="15" eb="17">
      <t>ヒョウカ</t>
    </rPh>
    <rPh sb="17" eb="19">
      <t>キジュン</t>
    </rPh>
    <rPh sb="20" eb="22">
      <t>ダンカイ</t>
    </rPh>
    <phoneticPr fontId="2"/>
  </si>
  <si>
    <t>(イ)再生可能エネルギーの直接利用の評価基準の段階</t>
    <rPh sb="3" eb="5">
      <t>サイセイ</t>
    </rPh>
    <rPh sb="5" eb="7">
      <t>カノウ</t>
    </rPh>
    <rPh sb="13" eb="15">
      <t>チョクセツ</t>
    </rPh>
    <rPh sb="15" eb="17">
      <t>リヨウ</t>
    </rPh>
    <rPh sb="18" eb="20">
      <t>ヒョウカ</t>
    </rPh>
    <rPh sb="20" eb="22">
      <t>キジュン</t>
    </rPh>
    <rPh sb="23" eb="25">
      <t>ダンカイ</t>
    </rPh>
    <phoneticPr fontId="2"/>
  </si>
  <si>
    <t>(ウ)設備システムの高効率化の評価基準の段階</t>
    <rPh sb="3" eb="5">
      <t>セツビ</t>
    </rPh>
    <rPh sb="10" eb="14">
      <t>コウコウリツカ</t>
    </rPh>
    <phoneticPr fontId="2"/>
  </si>
  <si>
    <t>(ア)全住戸数</t>
    <rPh sb="3" eb="4">
      <t>ゼン</t>
    </rPh>
    <rPh sb="4" eb="6">
      <t>ジュウコ</t>
    </rPh>
    <rPh sb="6" eb="7">
      <t>スウ</t>
    </rPh>
    <phoneticPr fontId="2"/>
  </si>
  <si>
    <t>(イ)外皮平均熱貫流率（UA）の計算方法</t>
    <rPh sb="3" eb="5">
      <t>ガイヒ</t>
    </rPh>
    <rPh sb="5" eb="7">
      <t>ヘイキン</t>
    </rPh>
    <rPh sb="7" eb="8">
      <t>ネツ</t>
    </rPh>
    <rPh sb="8" eb="10">
      <t>カンリュウ</t>
    </rPh>
    <rPh sb="10" eb="11">
      <t>リツ</t>
    </rPh>
    <rPh sb="16" eb="18">
      <t>ケイサン</t>
    </rPh>
    <rPh sb="18" eb="20">
      <t>ホウホウ</t>
    </rPh>
    <phoneticPr fontId="2"/>
  </si>
  <si>
    <t>(イ)ERRの計算方法</t>
    <rPh sb="7" eb="9">
      <t>ケイサン</t>
    </rPh>
    <rPh sb="9" eb="11">
      <t>ホウホウ</t>
    </rPh>
    <phoneticPr fontId="2"/>
  </si>
  <si>
    <t>(ウ)外皮平均熱貫流率（UA）</t>
    <rPh sb="3" eb="5">
      <t>ガイヒ</t>
    </rPh>
    <rPh sb="5" eb="7">
      <t>ヘイキン</t>
    </rPh>
    <rPh sb="7" eb="8">
      <t>ネツ</t>
    </rPh>
    <rPh sb="8" eb="10">
      <t>カンリュウ</t>
    </rPh>
    <rPh sb="10" eb="11">
      <t>リツ</t>
    </rPh>
    <phoneticPr fontId="2"/>
  </si>
  <si>
    <t>(エ)東京ゼロエミ住宅・ZEHに係る事項</t>
    <rPh sb="3" eb="5">
      <t>トウキョウ</t>
    </rPh>
    <rPh sb="9" eb="11">
      <t>ジュウタク</t>
    </rPh>
    <rPh sb="16" eb="17">
      <t>カカワ</t>
    </rPh>
    <rPh sb="18" eb="20">
      <t>ジコウ</t>
    </rPh>
    <phoneticPr fontId="2"/>
  </si>
  <si>
    <t>そのほか</t>
    <phoneticPr fontId="2"/>
  </si>
  <si>
    <t>-</t>
    <phoneticPr fontId="2"/>
  </si>
  <si>
    <t>戸</t>
    <rPh sb="0" eb="1">
      <t>コ</t>
    </rPh>
    <phoneticPr fontId="2"/>
  </si>
  <si>
    <t>％</t>
    <phoneticPr fontId="2"/>
  </si>
  <si>
    <t>kW</t>
    <phoneticPr fontId="2"/>
  </si>
  <si>
    <t>〇</t>
    <phoneticPr fontId="2"/>
  </si>
  <si>
    <t>%</t>
    <phoneticPr fontId="2"/>
  </si>
  <si>
    <t>-</t>
    <phoneticPr fontId="2"/>
  </si>
  <si>
    <t>m3</t>
    <phoneticPr fontId="2"/>
  </si>
  <si>
    <t>mm/h</t>
    <phoneticPr fontId="2"/>
  </si>
  <si>
    <t>％</t>
    <phoneticPr fontId="2"/>
  </si>
  <si>
    <t>＝</t>
    <phoneticPr fontId="2"/>
  </si>
  <si>
    <t>m</t>
    <phoneticPr fontId="2"/>
  </si>
  <si>
    <t>第２　環境への配慮のための措置の概要</t>
    <phoneticPr fontId="2"/>
  </si>
  <si>
    <t>樹木による緑化面積が30㎡以上</t>
    <phoneticPr fontId="2"/>
  </si>
  <si>
    <t>樹木による緑化面積が30㎡以上、かつ、建築物上の緑化面積の50％以上</t>
    <phoneticPr fontId="2"/>
  </si>
  <si>
    <t>高木による緑化面積が総緑化面積の30％以上、かつ、５ｍを超える高木による植栽があること。</t>
    <phoneticPr fontId="2"/>
  </si>
  <si>
    <t>既存の樹木による緑化面積が50㎡以上、かつ、300㎡未満</t>
    <phoneticPr fontId="2"/>
  </si>
  <si>
    <t>既存の樹木による緑化面積が300㎡以上</t>
    <phoneticPr fontId="2"/>
  </si>
  <si>
    <t>既存の樹木による緑化面積が50㎡以上、かつ、幹周り１ｍ以上の大径木の保存があること。</t>
    <phoneticPr fontId="2"/>
  </si>
  <si>
    <t>(カ)開口部の熱貫流率（U）</t>
    <rPh sb="3" eb="6">
      <t>カイコウブ</t>
    </rPh>
    <rPh sb="7" eb="8">
      <t>ネツ</t>
    </rPh>
    <rPh sb="8" eb="10">
      <t>カンリュウ</t>
    </rPh>
    <rPh sb="10" eb="11">
      <t>リツ</t>
    </rPh>
    <phoneticPr fontId="2"/>
  </si>
  <si>
    <t>(カ)換気設備に係る事項</t>
    <rPh sb="3" eb="5">
      <t>カンキ</t>
    </rPh>
    <rPh sb="5" eb="7">
      <t>セツビ</t>
    </rPh>
    <rPh sb="8" eb="9">
      <t>カカ</t>
    </rPh>
    <rPh sb="10" eb="12">
      <t>ジコウ</t>
    </rPh>
    <phoneticPr fontId="2"/>
  </si>
  <si>
    <t>(キ)給湯設備に係る事項</t>
  </si>
  <si>
    <t>(キ)基準高さ</t>
    <rPh sb="3" eb="5">
      <t>キジュン</t>
    </rPh>
    <rPh sb="5" eb="6">
      <t>タカ</t>
    </rPh>
    <phoneticPr fontId="2"/>
  </si>
  <si>
    <t>←(イ)÷((ウ)×(キ))×100</t>
  </si>
  <si>
    <t>(ク)照明設備に係る事項</t>
    <rPh sb="3" eb="5">
      <t>ショウメイ</t>
    </rPh>
    <rPh sb="5" eb="7">
      <t>セツビ</t>
    </rPh>
    <rPh sb="8" eb="9">
      <t>カカ</t>
    </rPh>
    <rPh sb="10" eb="12">
      <t>ジコウ</t>
    </rPh>
    <phoneticPr fontId="2"/>
  </si>
  <si>
    <t>(ク)敷地面積</t>
    <rPh sb="3" eb="5">
      <t>シキチ</t>
    </rPh>
    <rPh sb="5" eb="7">
      <t>メンセキ</t>
    </rPh>
    <phoneticPr fontId="2"/>
  </si>
  <si>
    <t>(ク)見付け面積比</t>
    <rPh sb="3" eb="5">
      <t>ミツ</t>
    </rPh>
    <rPh sb="6" eb="8">
      <t>メンセキ</t>
    </rPh>
    <rPh sb="8" eb="9">
      <t>ヒ</t>
    </rPh>
    <phoneticPr fontId="2"/>
  </si>
  <si>
    <t>(コ)その他設備</t>
    <rPh sb="5" eb="6">
      <t>タ</t>
    </rPh>
    <rPh sb="6" eb="8">
      <t>セツビ</t>
    </rPh>
    <phoneticPr fontId="2"/>
  </si>
  <si>
    <t>(ア)   判断基準</t>
    <rPh sb="6" eb="8">
      <t>ハンダン</t>
    </rPh>
    <rPh sb="8" eb="10">
      <t>キジュン</t>
    </rPh>
    <phoneticPr fontId="2"/>
  </si>
  <si>
    <t xml:space="preserve">     a 仕様基準</t>
    <rPh sb="7" eb="9">
      <t>シヨウ</t>
    </rPh>
    <rPh sb="9" eb="11">
      <t>キジュン</t>
    </rPh>
    <phoneticPr fontId="2"/>
  </si>
  <si>
    <t xml:space="preserve">     b 性能基準</t>
    <rPh sb="7" eb="9">
      <t>セイノウ</t>
    </rPh>
    <rPh sb="9" eb="11">
      <t>キジュン</t>
    </rPh>
    <phoneticPr fontId="2"/>
  </si>
  <si>
    <t>1 エネルギー使用の合理化</t>
    <rPh sb="7" eb="9">
      <t>シヨウ</t>
    </rPh>
    <rPh sb="10" eb="13">
      <t>ゴウリカ</t>
    </rPh>
    <phoneticPr fontId="2"/>
  </si>
  <si>
    <t>(3) 省エネルギーシステム</t>
    <rPh sb="4" eb="5">
      <t>ショウ</t>
    </rPh>
    <phoneticPr fontId="2"/>
  </si>
  <si>
    <t>(ウ) a ERR</t>
    <phoneticPr fontId="2"/>
  </si>
  <si>
    <t>　   b 住戸部分合計</t>
    <rPh sb="6" eb="8">
      <t>ジュウコ</t>
    </rPh>
    <rPh sb="8" eb="10">
      <t>ブブン</t>
    </rPh>
    <rPh sb="10" eb="12">
      <t>ゴウケイ</t>
    </rPh>
    <phoneticPr fontId="2"/>
  </si>
  <si>
    <t>　   c 共用部（ｹﾞｽﾄﾙｰﾑ)</t>
    <rPh sb="6" eb="8">
      <t>キョウヨウ</t>
    </rPh>
    <rPh sb="8" eb="9">
      <t>ブ</t>
    </rPh>
    <phoneticPr fontId="2"/>
  </si>
  <si>
    <t>　   d 共用部</t>
    <rPh sb="6" eb="8">
      <t>キョウヨウ</t>
    </rPh>
    <rPh sb="8" eb="9">
      <t>ブ</t>
    </rPh>
    <phoneticPr fontId="2"/>
  </si>
  <si>
    <t>　   e 合計</t>
    <rPh sb="6" eb="8">
      <t>ゴウケイ</t>
    </rPh>
    <phoneticPr fontId="2"/>
  </si>
  <si>
    <t>2 資源の適正利用</t>
    <rPh sb="2" eb="4">
      <t>シゲン</t>
    </rPh>
    <rPh sb="5" eb="7">
      <t>テキセイ</t>
    </rPh>
    <rPh sb="7" eb="9">
      <t>リヨウ</t>
    </rPh>
    <phoneticPr fontId="2"/>
  </si>
  <si>
    <t>ウ　建設資材の再使用対策等</t>
    <phoneticPr fontId="2"/>
  </si>
  <si>
    <t>(イ)   高木の植栽に係る事項</t>
    <rPh sb="6" eb="8">
      <t>コウボク</t>
    </rPh>
    <rPh sb="9" eb="11">
      <t>ショクサイ</t>
    </rPh>
    <rPh sb="12" eb="13">
      <t>カカ</t>
    </rPh>
    <rPh sb="14" eb="16">
      <t>ジコウ</t>
    </rPh>
    <phoneticPr fontId="2"/>
  </si>
  <si>
    <t>　   a 高木による緑化面積</t>
    <phoneticPr fontId="2"/>
  </si>
  <si>
    <t>　   b 高木による緑化面積の割合</t>
    <phoneticPr fontId="2"/>
  </si>
  <si>
    <t>(ウ)   既存の樹木の保全に係る事項</t>
    <rPh sb="6" eb="8">
      <t>キゾン</t>
    </rPh>
    <rPh sb="9" eb="11">
      <t>ジュモク</t>
    </rPh>
    <rPh sb="12" eb="14">
      <t>ホゼン</t>
    </rPh>
    <rPh sb="15" eb="16">
      <t>カカ</t>
    </rPh>
    <rPh sb="17" eb="19">
      <t>ジコウ</t>
    </rPh>
    <phoneticPr fontId="2"/>
  </si>
  <si>
    <t>　   a 既存樹木による緑化面積</t>
    <phoneticPr fontId="2"/>
  </si>
  <si>
    <t>4 ヒートアイランド現象の緩和</t>
    <rPh sb="10" eb="12">
      <t>ゲンショウ</t>
    </rPh>
    <rPh sb="13" eb="15">
      <t>カンワ</t>
    </rPh>
    <phoneticPr fontId="2"/>
  </si>
  <si>
    <t>ア　敷地と建築物の被覆対策</t>
    <rPh sb="2" eb="4">
      <t>シキチ</t>
    </rPh>
    <rPh sb="5" eb="8">
      <t>ケンチクブツ</t>
    </rPh>
    <rPh sb="9" eb="11">
      <t>ヒフク</t>
    </rPh>
    <rPh sb="11" eb="13">
      <t>タイサク</t>
    </rPh>
    <phoneticPr fontId="2"/>
  </si>
  <si>
    <t>フライアッシュセメント</t>
    <phoneticPr fontId="2"/>
  </si>
  <si>
    <t>太陽光</t>
    <rPh sb="0" eb="3">
      <t>タイヨウコウ</t>
    </rPh>
    <phoneticPr fontId="2"/>
  </si>
  <si>
    <t>太陽熱</t>
    <rPh sb="0" eb="3">
      <t>タイヨウネツ</t>
    </rPh>
    <phoneticPr fontId="2"/>
  </si>
  <si>
    <t>地中熱</t>
    <rPh sb="0" eb="2">
      <t>チチュウ</t>
    </rPh>
    <rPh sb="2" eb="3">
      <t>ネツ</t>
    </rPh>
    <phoneticPr fontId="2"/>
  </si>
  <si>
    <t>その他</t>
    <rPh sb="2" eb="3">
      <t>タ</t>
    </rPh>
    <phoneticPr fontId="2"/>
  </si>
  <si>
    <t>合計</t>
    <rPh sb="0" eb="2">
      <t>ゴウケイ</t>
    </rPh>
    <phoneticPr fontId="2"/>
  </si>
  <si>
    <t>段階</t>
    <rPh sb="0" eb="2">
      <t>ダンカイ</t>
    </rPh>
    <phoneticPr fontId="2"/>
  </si>
  <si>
    <t>PAL</t>
    <phoneticPr fontId="2"/>
  </si>
  <si>
    <t>％</t>
    <phoneticPr fontId="2"/>
  </si>
  <si>
    <t>ERR</t>
    <phoneticPr fontId="2"/>
  </si>
  <si>
    <t>/  3</t>
    <phoneticPr fontId="2"/>
  </si>
  <si>
    <t>）</t>
    <phoneticPr fontId="2"/>
  </si>
  <si>
    <t>/  4</t>
    <phoneticPr fontId="2"/>
  </si>
  <si>
    <t>ア　再生可能エネルギーの変換利用</t>
    <rPh sb="2" eb="4">
      <t>サイセイ</t>
    </rPh>
    <rPh sb="4" eb="6">
      <t>カノウ</t>
    </rPh>
    <rPh sb="12" eb="14">
      <t>ヘンカン</t>
    </rPh>
    <rPh sb="14" eb="16">
      <t>リヨウ</t>
    </rPh>
    <rPh sb="15" eb="16">
      <t>チョクリ</t>
    </rPh>
    <phoneticPr fontId="2"/>
  </si>
  <si>
    <t>建築物名称</t>
    <rPh sb="0" eb="3">
      <t>ケンチクブツ</t>
    </rPh>
    <rPh sb="3" eb="5">
      <t>メイショウ</t>
    </rPh>
    <phoneticPr fontId="2"/>
  </si>
  <si>
    <t>建築物所在地</t>
    <rPh sb="0" eb="3">
      <t>ケンチクブツ</t>
    </rPh>
    <rPh sb="3" eb="6">
      <t>ショザイチ</t>
    </rPh>
    <phoneticPr fontId="2"/>
  </si>
  <si>
    <t>(ア)駐車台数</t>
    <rPh sb="3" eb="5">
      <t>チュウシャ</t>
    </rPh>
    <rPh sb="5" eb="7">
      <t>ダイスウ</t>
    </rPh>
    <phoneticPr fontId="2"/>
  </si>
  <si>
    <t>　   c 5mを超える高木の有無</t>
    <phoneticPr fontId="2"/>
  </si>
  <si>
    <t>フラグ</t>
    <phoneticPr fontId="2"/>
  </si>
  <si>
    <t>記載省略</t>
    <rPh sb="0" eb="2">
      <t>キサイ</t>
    </rPh>
    <rPh sb="2" eb="4">
      <t>ショウリャク</t>
    </rPh>
    <phoneticPr fontId="2"/>
  </si>
  <si>
    <t>一致する場合</t>
    <rPh sb="0" eb="2">
      <t>イッチ</t>
    </rPh>
    <rPh sb="4" eb="6">
      <t>バアイ</t>
    </rPh>
    <phoneticPr fontId="2"/>
  </si>
  <si>
    <t>-</t>
    <phoneticPr fontId="34"/>
  </si>
  <si>
    <t>（ブランク）
ホテル等
病院等
百貨店等
事務所等
学校等
飲食店等
集会所等
工場等
その他</t>
  </si>
  <si>
    <t>(1)</t>
    <phoneticPr fontId="34"/>
  </si>
  <si>
    <t>ア
(ア)</t>
    <phoneticPr fontId="34"/>
  </si>
  <si>
    <t>ＰＡＬ*低減率の計算方法</t>
    <rPh sb="4" eb="6">
      <t>テイゲン</t>
    </rPh>
    <rPh sb="6" eb="7">
      <t>リツ</t>
    </rPh>
    <rPh sb="8" eb="10">
      <t>ケイサン</t>
    </rPh>
    <rPh sb="10" eb="12">
      <t>ホウホウ</t>
    </rPh>
    <phoneticPr fontId="2"/>
  </si>
  <si>
    <t>（ブランク）
標準入力法
モデル建物法</t>
  </si>
  <si>
    <t>ア
（イ）-a</t>
    <phoneticPr fontId="34"/>
  </si>
  <si>
    <t>ＰＡＬ*低減率</t>
    <rPh sb="4" eb="6">
      <t>テイゲン</t>
    </rPh>
    <rPh sb="6" eb="7">
      <t>リツ</t>
    </rPh>
    <phoneticPr fontId="2"/>
  </si>
  <si>
    <t>数字</t>
    <rPh sb="0" eb="2">
      <t>スウジ</t>
    </rPh>
    <phoneticPr fontId="34"/>
  </si>
  <si>
    <t>小数（2ケタ）</t>
    <rPh sb="0" eb="2">
      <t>ショウスウ</t>
    </rPh>
    <phoneticPr fontId="34"/>
  </si>
  <si>
    <t>ア
（イ）-b</t>
    <phoneticPr fontId="34"/>
  </si>
  <si>
    <t>ＰＡＬ＊の設計値</t>
    <rPh sb="5" eb="7">
      <t>セッケイ</t>
    </rPh>
    <rPh sb="7" eb="8">
      <t>チ</t>
    </rPh>
    <phoneticPr fontId="2"/>
  </si>
  <si>
    <t>整数</t>
    <rPh sb="0" eb="2">
      <t>セイスウ</t>
    </rPh>
    <phoneticPr fontId="34"/>
  </si>
  <si>
    <t>ア
（イ）-c</t>
    <phoneticPr fontId="34"/>
  </si>
  <si>
    <t>ＰＡＬ＊の基準値</t>
    <rPh sb="5" eb="7">
      <t>キジュン</t>
    </rPh>
    <rPh sb="7" eb="8">
      <t>チ</t>
    </rPh>
    <phoneticPr fontId="2"/>
  </si>
  <si>
    <t>ア
(ウ)</t>
    <phoneticPr fontId="34"/>
  </si>
  <si>
    <t>省エネルギー性能目標値（PAL*低減率）</t>
    <rPh sb="0" eb="1">
      <t>ショウ</t>
    </rPh>
    <rPh sb="6" eb="8">
      <t>セイノウ</t>
    </rPh>
    <rPh sb="8" eb="10">
      <t>モクヒョウ</t>
    </rPh>
    <rPh sb="10" eb="11">
      <t>アタイ</t>
    </rPh>
    <rPh sb="16" eb="18">
      <t>テイゲン</t>
    </rPh>
    <rPh sb="18" eb="19">
      <t>リツ</t>
    </rPh>
    <phoneticPr fontId="2"/>
  </si>
  <si>
    <t>ア
(エ)</t>
    <phoneticPr fontId="34"/>
  </si>
  <si>
    <t>外壁の熱貫流率</t>
    <rPh sb="0" eb="2">
      <t>ガイヘキ</t>
    </rPh>
    <rPh sb="3" eb="4">
      <t>ネツ</t>
    </rPh>
    <rPh sb="4" eb="6">
      <t>カンリュウ</t>
    </rPh>
    <rPh sb="6" eb="7">
      <t>リツ</t>
    </rPh>
    <phoneticPr fontId="2"/>
  </si>
  <si>
    <t>ア
(オ)</t>
    <phoneticPr fontId="34"/>
  </si>
  <si>
    <t>屋根の熱貫流率</t>
    <rPh sb="0" eb="2">
      <t>ヤネ</t>
    </rPh>
    <rPh sb="3" eb="4">
      <t>ネツ</t>
    </rPh>
    <rPh sb="4" eb="6">
      <t>カンリュウ</t>
    </rPh>
    <rPh sb="6" eb="7">
      <t>リツ</t>
    </rPh>
    <phoneticPr fontId="2"/>
  </si>
  <si>
    <t>ア
(カ)</t>
    <phoneticPr fontId="34"/>
  </si>
  <si>
    <t>開口部の熱貫流率</t>
    <rPh sb="0" eb="3">
      <t>カイコウブ</t>
    </rPh>
    <rPh sb="4" eb="5">
      <t>ネツ</t>
    </rPh>
    <rPh sb="5" eb="7">
      <t>カンリュウ</t>
    </rPh>
    <rPh sb="7" eb="8">
      <t>リツ</t>
    </rPh>
    <phoneticPr fontId="2"/>
  </si>
  <si>
    <t>ア
(キ)</t>
    <phoneticPr fontId="34"/>
  </si>
  <si>
    <t>窓の日射熱取得率</t>
    <rPh sb="0" eb="1">
      <t>マド</t>
    </rPh>
    <rPh sb="2" eb="4">
      <t>ニッシャ</t>
    </rPh>
    <rPh sb="4" eb="5">
      <t>ネツ</t>
    </rPh>
    <rPh sb="5" eb="8">
      <t>シュトクリツ</t>
    </rPh>
    <phoneticPr fontId="2"/>
  </si>
  <si>
    <t>小数（１ケタ）</t>
    <rPh sb="0" eb="2">
      <t>ショウスウ</t>
    </rPh>
    <phoneticPr fontId="34"/>
  </si>
  <si>
    <t>ア</t>
    <phoneticPr fontId="34"/>
  </si>
  <si>
    <t>適合状況</t>
    <rPh sb="0" eb="2">
      <t>テキゴウ</t>
    </rPh>
    <rPh sb="2" eb="4">
      <t>ジョウキョウ</t>
    </rPh>
    <phoneticPr fontId="34"/>
  </si>
  <si>
    <t>適用する
適用しない
記載省略</t>
    <rPh sb="0" eb="2">
      <t>テキヨウ</t>
    </rPh>
    <rPh sb="5" eb="7">
      <t>テキヨウ</t>
    </rPh>
    <rPh sb="11" eb="13">
      <t>キサイ</t>
    </rPh>
    <rPh sb="13" eb="15">
      <t>ショウリャク</t>
    </rPh>
    <phoneticPr fontId="34"/>
  </si>
  <si>
    <t>1　適用する
2　適用しない
4　記載省略</t>
    <rPh sb="2" eb="4">
      <t>テキヨウ</t>
    </rPh>
    <rPh sb="9" eb="11">
      <t>テキヨウ</t>
    </rPh>
    <rPh sb="17" eb="19">
      <t>キサイ</t>
    </rPh>
    <rPh sb="19" eb="21">
      <t>ショウリャク</t>
    </rPh>
    <phoneticPr fontId="34"/>
  </si>
  <si>
    <t>評価基準の段階</t>
    <rPh sb="0" eb="2">
      <t>ヒョウカ</t>
    </rPh>
    <rPh sb="2" eb="4">
      <t>キジュン</t>
    </rPh>
    <rPh sb="5" eb="7">
      <t>ダンカイ</t>
    </rPh>
    <phoneticPr fontId="34"/>
  </si>
  <si>
    <t>（ブランク）
段階1
段階2
段階3</t>
    <rPh sb="7" eb="9">
      <t>ダンカイ</t>
    </rPh>
    <rPh sb="11" eb="13">
      <t>ダンカイ</t>
    </rPh>
    <rPh sb="15" eb="17">
      <t>ダンカイ</t>
    </rPh>
    <phoneticPr fontId="34"/>
  </si>
  <si>
    <t xml:space="preserve"> 　（ブランク）
1　段階1
2　段階2
3　段階3</t>
    <rPh sb="11" eb="13">
      <t>ダンカイ</t>
    </rPh>
    <rPh sb="17" eb="19">
      <t>ダンカイ</t>
    </rPh>
    <rPh sb="23" eb="25">
      <t>ダンカイ</t>
    </rPh>
    <phoneticPr fontId="34"/>
  </si>
  <si>
    <t>(2)</t>
    <phoneticPr fontId="34"/>
  </si>
  <si>
    <t>（ブランク）
無
有</t>
    <rPh sb="7" eb="8">
      <t>ナ</t>
    </rPh>
    <rPh sb="9" eb="10">
      <t>ア</t>
    </rPh>
    <phoneticPr fontId="34"/>
  </si>
  <si>
    <t>　（ブランク）
0：無
1：有</t>
    <rPh sb="10" eb="11">
      <t>ナ</t>
    </rPh>
    <rPh sb="14" eb="15">
      <t>アリ</t>
    </rPh>
    <phoneticPr fontId="34"/>
  </si>
  <si>
    <t>ア
(イ)</t>
    <phoneticPr fontId="34"/>
  </si>
  <si>
    <t>再生可能エネルギーの直接利用量</t>
    <rPh sb="0" eb="2">
      <t>サイセイ</t>
    </rPh>
    <rPh sb="2" eb="4">
      <t>カノウ</t>
    </rPh>
    <rPh sb="10" eb="12">
      <t>チョクセツ</t>
    </rPh>
    <rPh sb="12" eb="14">
      <t>リヨウ</t>
    </rPh>
    <rPh sb="14" eb="15">
      <t>リョウ</t>
    </rPh>
    <phoneticPr fontId="34"/>
  </si>
  <si>
    <t>全教室数</t>
    <rPh sb="0" eb="1">
      <t>ゼン</t>
    </rPh>
    <rPh sb="1" eb="3">
      <t>キョウシツ</t>
    </rPh>
    <rPh sb="3" eb="4">
      <t>スウ</t>
    </rPh>
    <phoneticPr fontId="34"/>
  </si>
  <si>
    <t>窓が2方向に面している教室数</t>
    <rPh sb="0" eb="1">
      <t>マド</t>
    </rPh>
    <rPh sb="3" eb="5">
      <t>ホウコウ</t>
    </rPh>
    <rPh sb="6" eb="7">
      <t>メン</t>
    </rPh>
    <rPh sb="11" eb="13">
      <t>キョウシツ</t>
    </rPh>
    <rPh sb="13" eb="14">
      <t>スウ</t>
    </rPh>
    <phoneticPr fontId="34"/>
  </si>
  <si>
    <t>採光を満たす教室割合</t>
    <rPh sb="0" eb="2">
      <t>サイコウ</t>
    </rPh>
    <rPh sb="3" eb="4">
      <t>ミ</t>
    </rPh>
    <rPh sb="6" eb="8">
      <t>キョウシツ</t>
    </rPh>
    <rPh sb="8" eb="10">
      <t>ワリアイ</t>
    </rPh>
    <phoneticPr fontId="34"/>
  </si>
  <si>
    <t>ア
(ク)</t>
    <phoneticPr fontId="34"/>
  </si>
  <si>
    <t>換気口又は窓が2方向に面している教室数</t>
  </si>
  <si>
    <t>通風を満たす教室割合</t>
    <rPh sb="0" eb="2">
      <t>ツウフウ</t>
    </rPh>
    <rPh sb="3" eb="4">
      <t>ミ</t>
    </rPh>
    <rPh sb="6" eb="8">
      <t>キョウシツ</t>
    </rPh>
    <rPh sb="8" eb="10">
      <t>ワリアイ</t>
    </rPh>
    <phoneticPr fontId="34"/>
  </si>
  <si>
    <t>イ
（ア）</t>
    <phoneticPr fontId="34"/>
  </si>
  <si>
    <t>イ
（イ）</t>
    <phoneticPr fontId="34"/>
  </si>
  <si>
    <t>イ
（ウ）</t>
    <phoneticPr fontId="34"/>
  </si>
  <si>
    <t>イ
（エ）-a</t>
    <phoneticPr fontId="34"/>
  </si>
  <si>
    <t>イ
（エ）-b</t>
    <phoneticPr fontId="34"/>
  </si>
  <si>
    <t>文字</t>
    <rPh sb="0" eb="2">
      <t>モジ</t>
    </rPh>
    <phoneticPr fontId="34"/>
  </si>
  <si>
    <t>イ
（オ）</t>
    <phoneticPr fontId="34"/>
  </si>
  <si>
    <t>合計容量</t>
    <rPh sb="0" eb="2">
      <t>ゴウケイ</t>
    </rPh>
    <rPh sb="2" eb="4">
      <t>ヨウリョウ</t>
    </rPh>
    <phoneticPr fontId="2"/>
  </si>
  <si>
    <t>イ</t>
    <phoneticPr fontId="34"/>
  </si>
  <si>
    <t>ウ
（ア）</t>
    <phoneticPr fontId="34"/>
  </si>
  <si>
    <t>CO2排出係数_全事業者平均超え</t>
    <rPh sb="3" eb="5">
      <t>ハイシュツ</t>
    </rPh>
    <rPh sb="5" eb="7">
      <t>ケイスウ</t>
    </rPh>
    <rPh sb="8" eb="9">
      <t>ゼン</t>
    </rPh>
    <rPh sb="9" eb="12">
      <t>ジギョウシャ</t>
    </rPh>
    <rPh sb="12" eb="14">
      <t>ヘイキン</t>
    </rPh>
    <rPh sb="14" eb="15">
      <t>コ</t>
    </rPh>
    <phoneticPr fontId="34"/>
  </si>
  <si>
    <t>（ブランク）
○</t>
    <phoneticPr fontId="34"/>
  </si>
  <si>
    <t>CO2排出係数_全事業者平均以下かつ0.37超え</t>
    <rPh sb="3" eb="5">
      <t>ハイシュツ</t>
    </rPh>
    <rPh sb="5" eb="7">
      <t>ケイスウ</t>
    </rPh>
    <rPh sb="8" eb="9">
      <t>ゼン</t>
    </rPh>
    <rPh sb="9" eb="12">
      <t>ジギョウシャ</t>
    </rPh>
    <rPh sb="12" eb="14">
      <t>ヘイキン</t>
    </rPh>
    <rPh sb="14" eb="16">
      <t>イカ</t>
    </rPh>
    <rPh sb="22" eb="23">
      <t>コ</t>
    </rPh>
    <phoneticPr fontId="34"/>
  </si>
  <si>
    <t>CO2排出係数_0.37以下</t>
    <rPh sb="3" eb="5">
      <t>ハイシュツ</t>
    </rPh>
    <rPh sb="5" eb="7">
      <t>ケイスウ</t>
    </rPh>
    <rPh sb="12" eb="14">
      <t>イカ</t>
    </rPh>
    <phoneticPr fontId="34"/>
  </si>
  <si>
    <t>ウ
（イ）</t>
    <phoneticPr fontId="34"/>
  </si>
  <si>
    <t>再エネ利用率_20％未満</t>
    <rPh sb="0" eb="1">
      <t>サイ</t>
    </rPh>
    <rPh sb="3" eb="6">
      <t>リヨウリツ</t>
    </rPh>
    <rPh sb="10" eb="12">
      <t>ミマン</t>
    </rPh>
    <phoneticPr fontId="34"/>
  </si>
  <si>
    <t>再エネ利用率_20％-30％未満</t>
    <rPh sb="0" eb="1">
      <t>サイ</t>
    </rPh>
    <rPh sb="3" eb="6">
      <t>リヨウリツ</t>
    </rPh>
    <rPh sb="14" eb="16">
      <t>ミマン</t>
    </rPh>
    <phoneticPr fontId="34"/>
  </si>
  <si>
    <t>再エネ利用率_30％以上</t>
    <rPh sb="0" eb="1">
      <t>サイ</t>
    </rPh>
    <rPh sb="3" eb="6">
      <t>リヨウリツ</t>
    </rPh>
    <rPh sb="10" eb="12">
      <t>イジョウ</t>
    </rPh>
    <phoneticPr fontId="34"/>
  </si>
  <si>
    <t>ウ</t>
    <phoneticPr fontId="34"/>
  </si>
  <si>
    <t>(3)</t>
    <phoneticPr fontId="34"/>
  </si>
  <si>
    <t>エ
（ア）</t>
    <phoneticPr fontId="34"/>
  </si>
  <si>
    <t>ERR計算方法</t>
    <rPh sb="3" eb="5">
      <t>ケイサン</t>
    </rPh>
    <rPh sb="5" eb="7">
      <t>ホウホウ</t>
    </rPh>
    <phoneticPr fontId="34"/>
  </si>
  <si>
    <t>（ブランク）
標準入力法
モデル建物法</t>
    <rPh sb="7" eb="9">
      <t>ヒョウジュン</t>
    </rPh>
    <rPh sb="9" eb="11">
      <t>ニュウリョク</t>
    </rPh>
    <rPh sb="11" eb="12">
      <t>ホウ</t>
    </rPh>
    <rPh sb="16" eb="18">
      <t>タテモノ</t>
    </rPh>
    <rPh sb="18" eb="19">
      <t>ホウ</t>
    </rPh>
    <phoneticPr fontId="34"/>
  </si>
  <si>
    <t>エ
（イ）-a</t>
    <phoneticPr fontId="34"/>
  </si>
  <si>
    <t>ERR</t>
    <phoneticPr fontId="34"/>
  </si>
  <si>
    <t>エ
（イ）-b</t>
    <phoneticPr fontId="34"/>
  </si>
  <si>
    <t>設計一次エネ</t>
    <rPh sb="0" eb="2">
      <t>セッケイ</t>
    </rPh>
    <rPh sb="2" eb="4">
      <t>イチジ</t>
    </rPh>
    <phoneticPr fontId="34"/>
  </si>
  <si>
    <t>エ
（イ）-c</t>
    <phoneticPr fontId="34"/>
  </si>
  <si>
    <t>基準一次エネ</t>
    <rPh sb="0" eb="2">
      <t>キジュン</t>
    </rPh>
    <rPh sb="2" eb="4">
      <t>イチジ</t>
    </rPh>
    <phoneticPr fontId="34"/>
  </si>
  <si>
    <t>エ
（ウ）</t>
    <phoneticPr fontId="34"/>
  </si>
  <si>
    <t>ZEB事項</t>
    <rPh sb="3" eb="5">
      <t>ジコウ</t>
    </rPh>
    <phoneticPr fontId="34"/>
  </si>
  <si>
    <t>エ
（エ）</t>
    <phoneticPr fontId="34"/>
  </si>
  <si>
    <t>ERR目標値</t>
    <rPh sb="3" eb="6">
      <t>モクヒョウチ</t>
    </rPh>
    <phoneticPr fontId="34"/>
  </si>
  <si>
    <t>一次エネ消費率_空調</t>
    <rPh sb="0" eb="2">
      <t>イチジ</t>
    </rPh>
    <rPh sb="4" eb="6">
      <t>ショウヒ</t>
    </rPh>
    <rPh sb="6" eb="7">
      <t>リツ</t>
    </rPh>
    <rPh sb="8" eb="10">
      <t>クウチョウ</t>
    </rPh>
    <phoneticPr fontId="34"/>
  </si>
  <si>
    <t>一次エネ消費率_換気</t>
    <rPh sb="0" eb="2">
      <t>イチジ</t>
    </rPh>
    <rPh sb="4" eb="6">
      <t>ショウヒ</t>
    </rPh>
    <rPh sb="6" eb="7">
      <t>リツ</t>
    </rPh>
    <rPh sb="8" eb="10">
      <t>カンキ</t>
    </rPh>
    <phoneticPr fontId="34"/>
  </si>
  <si>
    <t>一次エネ消費率_照明</t>
    <rPh sb="0" eb="2">
      <t>イチジ</t>
    </rPh>
    <rPh sb="4" eb="6">
      <t>ショウヒ</t>
    </rPh>
    <rPh sb="6" eb="7">
      <t>リツ</t>
    </rPh>
    <rPh sb="8" eb="10">
      <t>ショウメイ</t>
    </rPh>
    <phoneticPr fontId="34"/>
  </si>
  <si>
    <t>一次エネ消費率_給湯</t>
    <rPh sb="0" eb="2">
      <t>イチジ</t>
    </rPh>
    <rPh sb="4" eb="6">
      <t>ショウヒ</t>
    </rPh>
    <rPh sb="6" eb="7">
      <t>リツ</t>
    </rPh>
    <rPh sb="8" eb="10">
      <t>キュウトウ</t>
    </rPh>
    <phoneticPr fontId="34"/>
  </si>
  <si>
    <t>一次エネ消費率_昇降機</t>
    <rPh sb="0" eb="2">
      <t>イチジ</t>
    </rPh>
    <rPh sb="4" eb="6">
      <t>ショウヒ</t>
    </rPh>
    <rPh sb="6" eb="7">
      <t>リツ</t>
    </rPh>
    <rPh sb="8" eb="11">
      <t>ショウコウキ</t>
    </rPh>
    <phoneticPr fontId="34"/>
  </si>
  <si>
    <t>一次エネ消費率_その他</t>
    <rPh sb="0" eb="2">
      <t>イチジ</t>
    </rPh>
    <rPh sb="4" eb="6">
      <t>ショウヒ</t>
    </rPh>
    <rPh sb="6" eb="7">
      <t>リツ</t>
    </rPh>
    <rPh sb="10" eb="11">
      <t>タ</t>
    </rPh>
    <phoneticPr fontId="34"/>
  </si>
  <si>
    <t>エ
（カ）</t>
    <phoneticPr fontId="34"/>
  </si>
  <si>
    <t>設計一次エネ_空調</t>
    <rPh sb="0" eb="2">
      <t>セッケイ</t>
    </rPh>
    <rPh sb="2" eb="4">
      <t>イチジ</t>
    </rPh>
    <rPh sb="7" eb="9">
      <t>クウチョウ</t>
    </rPh>
    <phoneticPr fontId="34"/>
  </si>
  <si>
    <t>設計一次エネ_換気</t>
    <rPh sb="0" eb="2">
      <t>セッケイ</t>
    </rPh>
    <rPh sb="2" eb="4">
      <t>イチジ</t>
    </rPh>
    <rPh sb="7" eb="9">
      <t>カンキ</t>
    </rPh>
    <phoneticPr fontId="34"/>
  </si>
  <si>
    <t>設計一次エネ_照明</t>
    <rPh sb="0" eb="2">
      <t>セッケイ</t>
    </rPh>
    <rPh sb="2" eb="4">
      <t>イチジ</t>
    </rPh>
    <rPh sb="7" eb="9">
      <t>ショウメイ</t>
    </rPh>
    <phoneticPr fontId="34"/>
  </si>
  <si>
    <t>設計一次エネ_給湯</t>
    <rPh sb="0" eb="2">
      <t>セッケイ</t>
    </rPh>
    <rPh sb="2" eb="4">
      <t>イチジ</t>
    </rPh>
    <rPh sb="7" eb="9">
      <t>キュウトウ</t>
    </rPh>
    <phoneticPr fontId="34"/>
  </si>
  <si>
    <t>設計一次エネ_昇降機</t>
    <rPh sb="0" eb="2">
      <t>セッケイ</t>
    </rPh>
    <rPh sb="2" eb="4">
      <t>イチジ</t>
    </rPh>
    <rPh sb="7" eb="10">
      <t>ショウコウキ</t>
    </rPh>
    <phoneticPr fontId="34"/>
  </si>
  <si>
    <t>設計一次エネ_その他</t>
    <rPh sb="0" eb="2">
      <t>セッケイ</t>
    </rPh>
    <rPh sb="2" eb="4">
      <t>イチジ</t>
    </rPh>
    <rPh sb="9" eb="10">
      <t>タ</t>
    </rPh>
    <phoneticPr fontId="34"/>
  </si>
  <si>
    <t>エ
（キ）</t>
    <phoneticPr fontId="34"/>
  </si>
  <si>
    <t>基準一次エネ_空調</t>
    <rPh sb="0" eb="2">
      <t>キジュン</t>
    </rPh>
    <rPh sb="2" eb="4">
      <t>イチジ</t>
    </rPh>
    <rPh sb="7" eb="9">
      <t>クウチョウ</t>
    </rPh>
    <phoneticPr fontId="34"/>
  </si>
  <si>
    <t>基準一次エネ_換気</t>
    <rPh sb="0" eb="2">
      <t>キジュン</t>
    </rPh>
    <rPh sb="2" eb="4">
      <t>イチジ</t>
    </rPh>
    <rPh sb="7" eb="9">
      <t>カンキ</t>
    </rPh>
    <phoneticPr fontId="34"/>
  </si>
  <si>
    <t>基準一次エネ_照明</t>
    <rPh sb="0" eb="2">
      <t>キジュン</t>
    </rPh>
    <rPh sb="2" eb="4">
      <t>イチジ</t>
    </rPh>
    <rPh sb="7" eb="9">
      <t>ショウメイ</t>
    </rPh>
    <phoneticPr fontId="34"/>
  </si>
  <si>
    <t>基準一次エネ_給湯</t>
    <rPh sb="0" eb="2">
      <t>キジュン</t>
    </rPh>
    <rPh sb="2" eb="4">
      <t>イチジ</t>
    </rPh>
    <rPh sb="7" eb="9">
      <t>キュウトウ</t>
    </rPh>
    <phoneticPr fontId="34"/>
  </si>
  <si>
    <t>基準一次エネ_昇降機</t>
    <rPh sb="0" eb="2">
      <t>キジュン</t>
    </rPh>
    <rPh sb="2" eb="4">
      <t>イチジ</t>
    </rPh>
    <rPh sb="7" eb="10">
      <t>ショウコウキ</t>
    </rPh>
    <phoneticPr fontId="34"/>
  </si>
  <si>
    <t>基準一次エネ_その他</t>
    <rPh sb="0" eb="2">
      <t>キジュン</t>
    </rPh>
    <rPh sb="2" eb="4">
      <t>イチジ</t>
    </rPh>
    <rPh sb="9" eb="10">
      <t>タ</t>
    </rPh>
    <phoneticPr fontId="34"/>
  </si>
  <si>
    <t>エ
（ク）</t>
    <phoneticPr fontId="34"/>
  </si>
  <si>
    <t>高効率熱源機器</t>
    <rPh sb="0" eb="3">
      <t>コウコウリツ</t>
    </rPh>
    <rPh sb="3" eb="5">
      <t>ネツゲン</t>
    </rPh>
    <rPh sb="5" eb="7">
      <t>キキ</t>
    </rPh>
    <phoneticPr fontId="34"/>
  </si>
  <si>
    <t>熱源台数制御</t>
    <rPh sb="0" eb="2">
      <t>ネツゲン</t>
    </rPh>
    <rPh sb="2" eb="4">
      <t>ダイスウ</t>
    </rPh>
    <rPh sb="4" eb="6">
      <t>セイギョ</t>
    </rPh>
    <phoneticPr fontId="34"/>
  </si>
  <si>
    <t>エ
（ケ）</t>
    <phoneticPr fontId="34"/>
  </si>
  <si>
    <t>全熱交換器</t>
    <rPh sb="0" eb="1">
      <t>ゼン</t>
    </rPh>
    <rPh sb="1" eb="5">
      <t>ネツコウカンキ</t>
    </rPh>
    <phoneticPr fontId="34"/>
  </si>
  <si>
    <t>外気冷房システム</t>
    <rPh sb="0" eb="2">
      <t>ガイキ</t>
    </rPh>
    <rPh sb="2" eb="4">
      <t>レイボウ</t>
    </rPh>
    <phoneticPr fontId="34"/>
  </si>
  <si>
    <t>予熱時外気取り入れ停止</t>
    <rPh sb="0" eb="2">
      <t>ヨネツ</t>
    </rPh>
    <rPh sb="2" eb="3">
      <t>ジ</t>
    </rPh>
    <rPh sb="3" eb="5">
      <t>ガイキ</t>
    </rPh>
    <rPh sb="5" eb="6">
      <t>ト</t>
    </rPh>
    <rPh sb="7" eb="8">
      <t>イ</t>
    </rPh>
    <rPh sb="9" eb="11">
      <t>テイシ</t>
    </rPh>
    <phoneticPr fontId="34"/>
  </si>
  <si>
    <t>全熱交換器自動換気切替機能</t>
    <rPh sb="0" eb="1">
      <t>ゼン</t>
    </rPh>
    <rPh sb="1" eb="5">
      <t>ネツコウカンキ</t>
    </rPh>
    <rPh sb="5" eb="7">
      <t>ジドウ</t>
    </rPh>
    <rPh sb="7" eb="9">
      <t>カンキ</t>
    </rPh>
    <rPh sb="9" eb="11">
      <t>キリカエ</t>
    </rPh>
    <rPh sb="11" eb="13">
      <t>キノウ</t>
    </rPh>
    <phoneticPr fontId="34"/>
  </si>
  <si>
    <t>エ
（コ）</t>
    <phoneticPr fontId="34"/>
  </si>
  <si>
    <t>変風量制御</t>
    <rPh sb="0" eb="1">
      <t>ヘン</t>
    </rPh>
    <rPh sb="1" eb="3">
      <t>フウリョウ</t>
    </rPh>
    <rPh sb="3" eb="5">
      <t>セイギョ</t>
    </rPh>
    <phoneticPr fontId="34"/>
  </si>
  <si>
    <t>エ
（サ）</t>
    <phoneticPr fontId="34"/>
  </si>
  <si>
    <t>送風量制御</t>
    <rPh sb="0" eb="2">
      <t>ソウフウ</t>
    </rPh>
    <rPh sb="2" eb="3">
      <t>リョウ</t>
    </rPh>
    <rPh sb="3" eb="5">
      <t>セイギョ</t>
    </rPh>
    <phoneticPr fontId="34"/>
  </si>
  <si>
    <t>エ
（シ）</t>
    <phoneticPr fontId="34"/>
  </si>
  <si>
    <t>在室検知制御</t>
    <rPh sb="0" eb="2">
      <t>ザイシツ</t>
    </rPh>
    <rPh sb="2" eb="4">
      <t>ケンチ</t>
    </rPh>
    <rPh sb="4" eb="6">
      <t>セイギョ</t>
    </rPh>
    <phoneticPr fontId="34"/>
  </si>
  <si>
    <t>明るさ検知制御</t>
    <rPh sb="0" eb="1">
      <t>アカ</t>
    </rPh>
    <rPh sb="3" eb="5">
      <t>ケンチ</t>
    </rPh>
    <rPh sb="5" eb="7">
      <t>セイギョ</t>
    </rPh>
    <phoneticPr fontId="34"/>
  </si>
  <si>
    <t>タイムスケジュール制御</t>
    <rPh sb="9" eb="11">
      <t>セイギョ</t>
    </rPh>
    <phoneticPr fontId="34"/>
  </si>
  <si>
    <t>初期照度補正制御</t>
    <rPh sb="0" eb="2">
      <t>ショキ</t>
    </rPh>
    <rPh sb="2" eb="4">
      <t>ショウド</t>
    </rPh>
    <rPh sb="4" eb="6">
      <t>ホセイ</t>
    </rPh>
    <rPh sb="6" eb="8">
      <t>セイギョ</t>
    </rPh>
    <phoneticPr fontId="34"/>
  </si>
  <si>
    <t>エ
（ス）</t>
    <phoneticPr fontId="34"/>
  </si>
  <si>
    <t>VVVF</t>
    <phoneticPr fontId="34"/>
  </si>
  <si>
    <t>エ
（セ）</t>
    <phoneticPr fontId="34"/>
  </si>
  <si>
    <t>空調ポンプ制御の高度化</t>
    <rPh sb="0" eb="2">
      <t>クウチョウ</t>
    </rPh>
    <rPh sb="5" eb="7">
      <t>セイギョ</t>
    </rPh>
    <rPh sb="8" eb="11">
      <t>コウドカ</t>
    </rPh>
    <phoneticPr fontId="34"/>
  </si>
  <si>
    <t>フリークーリング</t>
    <phoneticPr fontId="34"/>
  </si>
  <si>
    <t>冷却塔ファン・インバータ制御</t>
    <rPh sb="0" eb="3">
      <t>レイキャクトウ</t>
    </rPh>
    <rPh sb="12" eb="14">
      <t>セイギョ</t>
    </rPh>
    <phoneticPr fontId="34"/>
  </si>
  <si>
    <t>CO2濃度による外気量制御</t>
    <rPh sb="3" eb="5">
      <t>ノウド</t>
    </rPh>
    <rPh sb="8" eb="10">
      <t>ガイキ</t>
    </rPh>
    <rPh sb="10" eb="11">
      <t>リョウ</t>
    </rPh>
    <rPh sb="11" eb="13">
      <t>セイギョ</t>
    </rPh>
    <phoneticPr fontId="34"/>
  </si>
  <si>
    <t>自然換気システム</t>
    <rPh sb="0" eb="2">
      <t>シゼン</t>
    </rPh>
    <rPh sb="2" eb="4">
      <t>カンキ</t>
    </rPh>
    <phoneticPr fontId="34"/>
  </si>
  <si>
    <t>デシカント空調システム</t>
    <rPh sb="5" eb="7">
      <t>クウチョウ</t>
    </rPh>
    <phoneticPr fontId="34"/>
  </si>
  <si>
    <t>クール・ヒートトレンチシステム</t>
    <phoneticPr fontId="34"/>
  </si>
  <si>
    <t>空調ファン制御の高度化</t>
    <rPh sb="0" eb="2">
      <t>クウチョウ</t>
    </rPh>
    <rPh sb="5" eb="7">
      <t>セイギョ</t>
    </rPh>
    <rPh sb="8" eb="11">
      <t>コウドカ</t>
    </rPh>
    <phoneticPr fontId="34"/>
  </si>
  <si>
    <t>照明のゾーニング制御</t>
    <rPh sb="0" eb="2">
      <t>ショウメイ</t>
    </rPh>
    <rPh sb="8" eb="10">
      <t>セイギョ</t>
    </rPh>
    <phoneticPr fontId="34"/>
  </si>
  <si>
    <t>コージェネレーションシステム定格出力</t>
    <rPh sb="14" eb="16">
      <t>テイカク</t>
    </rPh>
    <rPh sb="16" eb="18">
      <t>シュツリョク</t>
    </rPh>
    <phoneticPr fontId="34"/>
  </si>
  <si>
    <t>整数</t>
    <rPh sb="0" eb="2">
      <t>セイスウ</t>
    </rPh>
    <phoneticPr fontId="34"/>
  </si>
  <si>
    <t>エ</t>
    <phoneticPr fontId="34"/>
  </si>
  <si>
    <t>(4)</t>
    <phoneticPr fontId="34"/>
  </si>
  <si>
    <t>ア
（ア）</t>
    <phoneticPr fontId="34"/>
  </si>
  <si>
    <t>ア
（イ）</t>
    <phoneticPr fontId="34"/>
  </si>
  <si>
    <t>地域冷暖房熱の受入有無</t>
    <rPh sb="0" eb="2">
      <t>チイキ</t>
    </rPh>
    <rPh sb="2" eb="5">
      <t>レイダンボウ</t>
    </rPh>
    <rPh sb="5" eb="6">
      <t>ネツ</t>
    </rPh>
    <rPh sb="7" eb="9">
      <t>ウケイレ</t>
    </rPh>
    <rPh sb="9" eb="11">
      <t>ウム</t>
    </rPh>
    <phoneticPr fontId="34"/>
  </si>
  <si>
    <t>ア
（ウ）</t>
    <phoneticPr fontId="34"/>
  </si>
  <si>
    <t>地域冷暖房区域名称</t>
    <rPh sb="0" eb="2">
      <t>チイキ</t>
    </rPh>
    <rPh sb="2" eb="5">
      <t>レイダンボウ</t>
    </rPh>
    <rPh sb="5" eb="7">
      <t>クイキ</t>
    </rPh>
    <rPh sb="7" eb="9">
      <t>メイショウ</t>
    </rPh>
    <phoneticPr fontId="34"/>
  </si>
  <si>
    <t>ア
（エ）</t>
    <phoneticPr fontId="34"/>
  </si>
  <si>
    <t>エネルギー効率値</t>
    <rPh sb="5" eb="7">
      <t>コウリツ</t>
    </rPh>
    <rPh sb="7" eb="8">
      <t>アタイ</t>
    </rPh>
    <phoneticPr fontId="34"/>
  </si>
  <si>
    <t>小数点2ケタ</t>
    <rPh sb="0" eb="2">
      <t>ショウスウ</t>
    </rPh>
    <rPh sb="2" eb="3">
      <t>テン</t>
    </rPh>
    <phoneticPr fontId="34"/>
  </si>
  <si>
    <t>熱供給媒体</t>
    <rPh sb="0" eb="1">
      <t>ネツ</t>
    </rPh>
    <rPh sb="1" eb="3">
      <t>キョウキュウ</t>
    </rPh>
    <rPh sb="3" eb="5">
      <t>バイタイ</t>
    </rPh>
    <phoneticPr fontId="34"/>
  </si>
  <si>
    <t>（ブランク）
蒸気を含む
蒸気を含まない</t>
    <rPh sb="7" eb="9">
      <t>ジョウキ</t>
    </rPh>
    <rPh sb="10" eb="11">
      <t>フク</t>
    </rPh>
    <rPh sb="13" eb="15">
      <t>ジョウキ</t>
    </rPh>
    <rPh sb="16" eb="17">
      <t>フク</t>
    </rPh>
    <phoneticPr fontId="34"/>
  </si>
  <si>
    <t>ア
（オ）</t>
    <phoneticPr fontId="34"/>
  </si>
  <si>
    <t>複数の建築物間の熱融通有無</t>
    <rPh sb="0" eb="2">
      <t>フクスウ</t>
    </rPh>
    <rPh sb="3" eb="6">
      <t>ケンチクブツ</t>
    </rPh>
    <rPh sb="6" eb="7">
      <t>カン</t>
    </rPh>
    <rPh sb="8" eb="9">
      <t>ネツ</t>
    </rPh>
    <rPh sb="9" eb="11">
      <t>ユウズウ</t>
    </rPh>
    <rPh sb="11" eb="13">
      <t>ウム</t>
    </rPh>
    <phoneticPr fontId="34"/>
  </si>
  <si>
    <t>ア
（カ）</t>
    <phoneticPr fontId="34"/>
  </si>
  <si>
    <t>複数の建築物間の空調排熱利用の有無</t>
    <rPh sb="0" eb="2">
      <t>フクスウ</t>
    </rPh>
    <rPh sb="3" eb="6">
      <t>ケンチクブツ</t>
    </rPh>
    <rPh sb="6" eb="7">
      <t>カン</t>
    </rPh>
    <rPh sb="8" eb="10">
      <t>クウチョウ</t>
    </rPh>
    <rPh sb="10" eb="12">
      <t>ハイネツ</t>
    </rPh>
    <rPh sb="12" eb="14">
      <t>リヨウ</t>
    </rPh>
    <rPh sb="15" eb="17">
      <t>ウム</t>
    </rPh>
    <phoneticPr fontId="34"/>
  </si>
  <si>
    <t>ア
（キ）</t>
    <phoneticPr fontId="34"/>
  </si>
  <si>
    <t>空調排熱以外のエネルギー利用の有無</t>
    <rPh sb="0" eb="2">
      <t>クウチョウ</t>
    </rPh>
    <rPh sb="2" eb="4">
      <t>ハイネツ</t>
    </rPh>
    <rPh sb="4" eb="6">
      <t>イガイ</t>
    </rPh>
    <rPh sb="12" eb="14">
      <t>リヨウ</t>
    </rPh>
    <rPh sb="15" eb="17">
      <t>ウム</t>
    </rPh>
    <phoneticPr fontId="34"/>
  </si>
  <si>
    <t>(5)</t>
    <phoneticPr fontId="34"/>
  </si>
  <si>
    <t>エネルギーシミュレーション</t>
    <phoneticPr fontId="34"/>
  </si>
  <si>
    <t>エネルギー計測_使用量把握メータ</t>
    <rPh sb="5" eb="7">
      <t>ケイソク</t>
    </rPh>
    <rPh sb="8" eb="11">
      <t>シヨウリョウ</t>
    </rPh>
    <rPh sb="11" eb="13">
      <t>ハアク</t>
    </rPh>
    <phoneticPr fontId="34"/>
  </si>
  <si>
    <t>エネルギー計測_システム効率評価メータ</t>
    <rPh sb="5" eb="7">
      <t>ケイソク</t>
    </rPh>
    <rPh sb="12" eb="14">
      <t>コウリツ</t>
    </rPh>
    <rPh sb="14" eb="16">
      <t>ヒョウカ</t>
    </rPh>
    <phoneticPr fontId="34"/>
  </si>
  <si>
    <t>エネルギー計測_システム_代表エリア把握メータ</t>
    <rPh sb="5" eb="7">
      <t>ケイソク</t>
    </rPh>
    <rPh sb="13" eb="15">
      <t>ダイヒョウ</t>
    </rPh>
    <rPh sb="18" eb="20">
      <t>ハアク</t>
    </rPh>
    <phoneticPr fontId="34"/>
  </si>
  <si>
    <t>エネルギー管理及び表示_データ収集機能</t>
    <rPh sb="5" eb="7">
      <t>カンリ</t>
    </rPh>
    <rPh sb="7" eb="8">
      <t>オヨ</t>
    </rPh>
    <rPh sb="9" eb="11">
      <t>ヒョウジ</t>
    </rPh>
    <rPh sb="15" eb="17">
      <t>シュウシュウ</t>
    </rPh>
    <rPh sb="17" eb="19">
      <t>キノウ</t>
    </rPh>
    <phoneticPr fontId="34"/>
  </si>
  <si>
    <t>エネルギー管理及び表示_消費分析及び管理機能</t>
    <rPh sb="5" eb="7">
      <t>カンリ</t>
    </rPh>
    <rPh sb="7" eb="8">
      <t>オヨ</t>
    </rPh>
    <rPh sb="9" eb="11">
      <t>ヒョウジ</t>
    </rPh>
    <rPh sb="12" eb="14">
      <t>ショウヒ</t>
    </rPh>
    <rPh sb="14" eb="16">
      <t>ブンセキ</t>
    </rPh>
    <rPh sb="16" eb="17">
      <t>オヨ</t>
    </rPh>
    <rPh sb="18" eb="20">
      <t>カンリ</t>
    </rPh>
    <rPh sb="20" eb="22">
      <t>キノウ</t>
    </rPh>
    <phoneticPr fontId="34"/>
  </si>
  <si>
    <t>エネルギー管理及び表示_見える化</t>
    <rPh sb="5" eb="7">
      <t>カンリ</t>
    </rPh>
    <rPh sb="7" eb="8">
      <t>オヨ</t>
    </rPh>
    <rPh sb="9" eb="11">
      <t>ヒョウジ</t>
    </rPh>
    <rPh sb="12" eb="13">
      <t>ミ</t>
    </rPh>
    <rPh sb="15" eb="16">
      <t>カ</t>
    </rPh>
    <phoneticPr fontId="34"/>
  </si>
  <si>
    <t>(6)</t>
    <phoneticPr fontId="34"/>
  </si>
  <si>
    <t>高炉スラグ骨材</t>
    <rPh sb="0" eb="2">
      <t>コウロ</t>
    </rPh>
    <rPh sb="5" eb="7">
      <t>コツザイ</t>
    </rPh>
    <phoneticPr fontId="34"/>
  </si>
  <si>
    <t>フェロニッケルスラグ骨材</t>
    <rPh sb="10" eb="12">
      <t>コツザイ</t>
    </rPh>
    <phoneticPr fontId="34"/>
  </si>
  <si>
    <t>鋼スラグ骨材</t>
    <rPh sb="0" eb="1">
      <t>ハガネ</t>
    </rPh>
    <rPh sb="4" eb="6">
      <t>コツザイ</t>
    </rPh>
    <phoneticPr fontId="34"/>
  </si>
  <si>
    <t>電気炉酸化スラグ骨材</t>
    <rPh sb="0" eb="3">
      <t>デンキロ</t>
    </rPh>
    <rPh sb="3" eb="5">
      <t>サンカ</t>
    </rPh>
    <rPh sb="8" eb="10">
      <t>コツザイ</t>
    </rPh>
    <phoneticPr fontId="34"/>
  </si>
  <si>
    <t>高炉セメント</t>
    <rPh sb="0" eb="2">
      <t>コウロ</t>
    </rPh>
    <phoneticPr fontId="34"/>
  </si>
  <si>
    <t>フライアッシュセメント</t>
    <phoneticPr fontId="34"/>
  </si>
  <si>
    <t>製材</t>
    <rPh sb="0" eb="2">
      <t>セイザイ</t>
    </rPh>
    <phoneticPr fontId="34"/>
  </si>
  <si>
    <t>電炉鋼材</t>
    <rPh sb="0" eb="2">
      <t>デンロ</t>
    </rPh>
    <rPh sb="2" eb="4">
      <t>コウザイ</t>
    </rPh>
    <phoneticPr fontId="34"/>
  </si>
  <si>
    <t>多摩産材</t>
    <rPh sb="0" eb="2">
      <t>タマ</t>
    </rPh>
    <rPh sb="2" eb="4">
      <t>サンザイ</t>
    </rPh>
    <phoneticPr fontId="34"/>
  </si>
  <si>
    <t>グリーン購入法の特定調達品目１</t>
    <rPh sb="4" eb="6">
      <t>コウニュウ</t>
    </rPh>
    <rPh sb="6" eb="7">
      <t>ホウ</t>
    </rPh>
    <rPh sb="8" eb="10">
      <t>トクテイ</t>
    </rPh>
    <rPh sb="10" eb="12">
      <t>チョウタツ</t>
    </rPh>
    <rPh sb="12" eb="14">
      <t>ヒンモク</t>
    </rPh>
    <phoneticPr fontId="34"/>
  </si>
  <si>
    <t>グリーン購入法の特定調達品目２</t>
    <rPh sb="4" eb="6">
      <t>コウニュウ</t>
    </rPh>
    <rPh sb="6" eb="7">
      <t>ホウ</t>
    </rPh>
    <rPh sb="8" eb="10">
      <t>トクテイ</t>
    </rPh>
    <rPh sb="10" eb="12">
      <t>チョウタツ</t>
    </rPh>
    <rPh sb="12" eb="14">
      <t>ヒンモク</t>
    </rPh>
    <phoneticPr fontId="34"/>
  </si>
  <si>
    <t>東京都環境物品調達品等調達方針（公共工事）の特定品目1</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34"/>
  </si>
  <si>
    <t>東京都環境物品調達品等調達方針（公共工事）の特定品目2</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34"/>
  </si>
  <si>
    <t>(7)</t>
    <phoneticPr fontId="34"/>
  </si>
  <si>
    <t>発泡剤断熱材の使用の有無</t>
    <rPh sb="0" eb="2">
      <t>ハッポウ</t>
    </rPh>
    <rPh sb="2" eb="3">
      <t>ザイ</t>
    </rPh>
    <rPh sb="3" eb="6">
      <t>ダンネツザイ</t>
    </rPh>
    <rPh sb="7" eb="9">
      <t>シヨウ</t>
    </rPh>
    <rPh sb="10" eb="12">
      <t>ウム</t>
    </rPh>
    <phoneticPr fontId="34"/>
  </si>
  <si>
    <t>温室効果ガス係数</t>
    <rPh sb="0" eb="2">
      <t>オンシツ</t>
    </rPh>
    <rPh sb="2" eb="4">
      <t>コウカ</t>
    </rPh>
    <rPh sb="6" eb="8">
      <t>ケイスウ</t>
    </rPh>
    <phoneticPr fontId="34"/>
  </si>
  <si>
    <t>(8)</t>
    <phoneticPr fontId="34"/>
  </si>
  <si>
    <t>外部仕上げで耐用年数の長い材料の採用</t>
    <rPh sb="0" eb="2">
      <t>ガイブ</t>
    </rPh>
    <rPh sb="2" eb="4">
      <t>シア</t>
    </rPh>
    <rPh sb="6" eb="8">
      <t>タイヨウ</t>
    </rPh>
    <rPh sb="8" eb="10">
      <t>ネンスウ</t>
    </rPh>
    <rPh sb="11" eb="12">
      <t>ナガ</t>
    </rPh>
    <rPh sb="13" eb="15">
      <t>ザイリョウ</t>
    </rPh>
    <rPh sb="16" eb="18">
      <t>サイヨウ</t>
    </rPh>
    <phoneticPr fontId="34"/>
  </si>
  <si>
    <t>屋外露出のダクト、配管ラッキングで耐用年数の長い材料</t>
    <rPh sb="0" eb="2">
      <t>オクガイ</t>
    </rPh>
    <rPh sb="2" eb="4">
      <t>ロシュツ</t>
    </rPh>
    <rPh sb="9" eb="11">
      <t>ハイカン</t>
    </rPh>
    <rPh sb="17" eb="19">
      <t>タイヨウ</t>
    </rPh>
    <rPh sb="19" eb="21">
      <t>ネンスウ</t>
    </rPh>
    <rPh sb="22" eb="23">
      <t>ナガ</t>
    </rPh>
    <rPh sb="24" eb="26">
      <t>ザイリョウ</t>
    </rPh>
    <phoneticPr fontId="34"/>
  </si>
  <si>
    <t>更新計画の作成</t>
    <rPh sb="0" eb="2">
      <t>コウシン</t>
    </rPh>
    <rPh sb="2" eb="4">
      <t>ケイカク</t>
    </rPh>
    <rPh sb="5" eb="7">
      <t>サクセイ</t>
    </rPh>
    <phoneticPr fontId="34"/>
  </si>
  <si>
    <t>大型機器の搬出入ルートの確保</t>
    <rPh sb="0" eb="2">
      <t>オオガタ</t>
    </rPh>
    <rPh sb="2" eb="4">
      <t>キキ</t>
    </rPh>
    <rPh sb="5" eb="8">
      <t>ハンシュツニュウ</t>
    </rPh>
    <rPh sb="12" eb="14">
      <t>カクホ</t>
    </rPh>
    <phoneticPr fontId="34"/>
  </si>
  <si>
    <t>エレベータのかご寸法の計画</t>
    <rPh sb="8" eb="10">
      <t>スンポウ</t>
    </rPh>
    <rPh sb="11" eb="13">
      <t>ケイカク</t>
    </rPh>
    <phoneticPr fontId="34"/>
  </si>
  <si>
    <t>天井解体等の道連れ工事を最小限とするための取組導入の有無</t>
    <rPh sb="0" eb="2">
      <t>テンジョウ</t>
    </rPh>
    <rPh sb="2" eb="4">
      <t>カイタイ</t>
    </rPh>
    <rPh sb="4" eb="5">
      <t>トウ</t>
    </rPh>
    <rPh sb="6" eb="7">
      <t>ミチ</t>
    </rPh>
    <rPh sb="7" eb="8">
      <t>ヅ</t>
    </rPh>
    <rPh sb="9" eb="11">
      <t>コウジ</t>
    </rPh>
    <rPh sb="12" eb="15">
      <t>サイショウゲン</t>
    </rPh>
    <rPh sb="21" eb="23">
      <t>トリクミ</t>
    </rPh>
    <rPh sb="23" eb="25">
      <t>ドウニュウ</t>
    </rPh>
    <rPh sb="26" eb="28">
      <t>ウム</t>
    </rPh>
    <phoneticPr fontId="34"/>
  </si>
  <si>
    <t>配管更新や将来対応のためのルート計画</t>
    <rPh sb="0" eb="2">
      <t>ハイカン</t>
    </rPh>
    <rPh sb="2" eb="4">
      <t>コウシン</t>
    </rPh>
    <rPh sb="5" eb="7">
      <t>ショウライ</t>
    </rPh>
    <rPh sb="7" eb="9">
      <t>タイオウ</t>
    </rPh>
    <rPh sb="16" eb="18">
      <t>ケイカク</t>
    </rPh>
    <phoneticPr fontId="34"/>
  </si>
  <si>
    <t>予備スリーブの確保</t>
    <rPh sb="0" eb="2">
      <t>ヨビ</t>
    </rPh>
    <rPh sb="7" eb="9">
      <t>カクホ</t>
    </rPh>
    <phoneticPr fontId="34"/>
  </si>
  <si>
    <t>変更工事の際の廃棄物現象の取組の導入有無</t>
    <rPh sb="0" eb="2">
      <t>ヘンコウ</t>
    </rPh>
    <rPh sb="2" eb="4">
      <t>コウジ</t>
    </rPh>
    <rPh sb="5" eb="6">
      <t>サイ</t>
    </rPh>
    <rPh sb="7" eb="10">
      <t>ハイキブツ</t>
    </rPh>
    <rPh sb="10" eb="12">
      <t>ゲンショウ</t>
    </rPh>
    <rPh sb="13" eb="15">
      <t>トリクミ</t>
    </rPh>
    <rPh sb="16" eb="18">
      <t>ドウニュウ</t>
    </rPh>
    <rPh sb="18" eb="20">
      <t>ウム</t>
    </rPh>
    <phoneticPr fontId="34"/>
  </si>
  <si>
    <t>第5　3-1（3）イ①eの基準に適合</t>
    <rPh sb="0" eb="1">
      <t>ダイ</t>
    </rPh>
    <rPh sb="13" eb="15">
      <t>キジュン</t>
    </rPh>
    <rPh sb="16" eb="18">
      <t>テキゴウ</t>
    </rPh>
    <phoneticPr fontId="34"/>
  </si>
  <si>
    <t>第5　3-1（3）イ①bの基準に適合</t>
    <rPh sb="0" eb="1">
      <t>ダイ</t>
    </rPh>
    <rPh sb="13" eb="15">
      <t>キジュン</t>
    </rPh>
    <rPh sb="16" eb="18">
      <t>テキゴウ</t>
    </rPh>
    <phoneticPr fontId="34"/>
  </si>
  <si>
    <t>第5　3-1（3）ロ②aの基準に適合</t>
    <rPh sb="0" eb="1">
      <t>ダイ</t>
    </rPh>
    <rPh sb="13" eb="15">
      <t>キジュン</t>
    </rPh>
    <rPh sb="16" eb="18">
      <t>テキゴウ</t>
    </rPh>
    <phoneticPr fontId="34"/>
  </si>
  <si>
    <t>第5　3-1（3）ロ①aの基準に適合</t>
    <rPh sb="0" eb="1">
      <t>ダイ</t>
    </rPh>
    <rPh sb="13" eb="15">
      <t>キジュン</t>
    </rPh>
    <rPh sb="16" eb="18">
      <t>テキゴウ</t>
    </rPh>
    <phoneticPr fontId="34"/>
  </si>
  <si>
    <t>第5　3-1（3）ハ②の基準に適合</t>
    <rPh sb="0" eb="1">
      <t>ダイ</t>
    </rPh>
    <rPh sb="12" eb="14">
      <t>キジュン</t>
    </rPh>
    <rPh sb="15" eb="17">
      <t>テキゴウ</t>
    </rPh>
    <phoneticPr fontId="34"/>
  </si>
  <si>
    <t>第5　3-1（3）ハ①a、b及びcの基準に適合</t>
    <rPh sb="0" eb="1">
      <t>ダイ</t>
    </rPh>
    <rPh sb="14" eb="15">
      <t>オヨ</t>
    </rPh>
    <rPh sb="18" eb="20">
      <t>キジュン</t>
    </rPh>
    <rPh sb="21" eb="23">
      <t>テキゴウ</t>
    </rPh>
    <phoneticPr fontId="34"/>
  </si>
  <si>
    <t>躯体と仕上げ材が容易に分別可能となっている</t>
    <rPh sb="0" eb="2">
      <t>クタイ</t>
    </rPh>
    <rPh sb="3" eb="5">
      <t>シア</t>
    </rPh>
    <rPh sb="6" eb="7">
      <t>ザイ</t>
    </rPh>
    <rPh sb="8" eb="10">
      <t>ヨウイ</t>
    </rPh>
    <rPh sb="11" eb="13">
      <t>ブンベツ</t>
    </rPh>
    <rPh sb="13" eb="15">
      <t>カノウ</t>
    </rPh>
    <phoneticPr fontId="34"/>
  </si>
  <si>
    <t>内装材の取り外しが容易</t>
    <rPh sb="0" eb="2">
      <t>ナイソウ</t>
    </rPh>
    <rPh sb="2" eb="3">
      <t>ザイ</t>
    </rPh>
    <rPh sb="4" eb="5">
      <t>ト</t>
    </rPh>
    <rPh sb="6" eb="7">
      <t>ハズ</t>
    </rPh>
    <rPh sb="9" eb="11">
      <t>ヨウイ</t>
    </rPh>
    <phoneticPr fontId="34"/>
  </si>
  <si>
    <t>再利用できるユニット部材の利用</t>
    <rPh sb="0" eb="3">
      <t>サイリヨウ</t>
    </rPh>
    <rPh sb="10" eb="12">
      <t>ブザイ</t>
    </rPh>
    <rPh sb="13" eb="15">
      <t>リヨウ</t>
    </rPh>
    <phoneticPr fontId="34"/>
  </si>
  <si>
    <t>(9)</t>
    <phoneticPr fontId="34"/>
  </si>
  <si>
    <t>雨水</t>
    <rPh sb="0" eb="2">
      <t>ウスイ</t>
    </rPh>
    <phoneticPr fontId="34"/>
  </si>
  <si>
    <t>再生水</t>
    <rPh sb="0" eb="3">
      <t>サイセイスイ</t>
    </rPh>
    <phoneticPr fontId="34"/>
  </si>
  <si>
    <t>循環利用水</t>
    <rPh sb="0" eb="2">
      <t>ジュンカン</t>
    </rPh>
    <rPh sb="2" eb="4">
      <t>リヨウ</t>
    </rPh>
    <rPh sb="4" eb="5">
      <t>スイ</t>
    </rPh>
    <phoneticPr fontId="34"/>
  </si>
  <si>
    <t>雨水浸透量</t>
    <rPh sb="0" eb="2">
      <t>ウスイ</t>
    </rPh>
    <rPh sb="2" eb="4">
      <t>シントウ</t>
    </rPh>
    <rPh sb="4" eb="5">
      <t>リョウ</t>
    </rPh>
    <phoneticPr fontId="34"/>
  </si>
  <si>
    <t>小数（1ケタ）</t>
    <rPh sb="0" eb="2">
      <t>ショウスウ</t>
    </rPh>
    <phoneticPr fontId="34"/>
  </si>
  <si>
    <t>雨水浸透の能力</t>
    <rPh sb="0" eb="2">
      <t>ウスイ</t>
    </rPh>
    <rPh sb="2" eb="4">
      <t>シントウ</t>
    </rPh>
    <rPh sb="5" eb="7">
      <t>ノウリョク</t>
    </rPh>
    <phoneticPr fontId="34"/>
  </si>
  <si>
    <t>(10)</t>
    <phoneticPr fontId="34"/>
  </si>
  <si>
    <t>地上部の緑化面積</t>
    <rPh sb="0" eb="2">
      <t>チジョウ</t>
    </rPh>
    <rPh sb="2" eb="3">
      <t>ブ</t>
    </rPh>
    <rPh sb="4" eb="6">
      <t>リョクカ</t>
    </rPh>
    <rPh sb="6" eb="8">
      <t>メンセキ</t>
    </rPh>
    <phoneticPr fontId="34"/>
  </si>
  <si>
    <t>建築物上の緑化面積</t>
    <rPh sb="0" eb="3">
      <t>ケンチクブツ</t>
    </rPh>
    <rPh sb="3" eb="4">
      <t>ジョウ</t>
    </rPh>
    <rPh sb="5" eb="7">
      <t>リョクカ</t>
    </rPh>
    <rPh sb="7" eb="9">
      <t>メンセキ</t>
    </rPh>
    <phoneticPr fontId="34"/>
  </si>
  <si>
    <t>総緑化面積</t>
    <rPh sb="0" eb="1">
      <t>ソウ</t>
    </rPh>
    <rPh sb="1" eb="3">
      <t>リョクカ</t>
    </rPh>
    <rPh sb="3" eb="5">
      <t>メンセキ</t>
    </rPh>
    <phoneticPr fontId="34"/>
  </si>
  <si>
    <t>敷地面積</t>
    <rPh sb="0" eb="2">
      <t>シキチ</t>
    </rPh>
    <rPh sb="2" eb="4">
      <t>メンセキ</t>
    </rPh>
    <phoneticPr fontId="34"/>
  </si>
  <si>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34"/>
  </si>
  <si>
    <t>イ
（ア）-a</t>
    <phoneticPr fontId="34"/>
  </si>
  <si>
    <t>建築物上の樹木緑化面積</t>
    <rPh sb="0" eb="3">
      <t>ケンチクブツ</t>
    </rPh>
    <rPh sb="3" eb="4">
      <t>ジョウ</t>
    </rPh>
    <rPh sb="5" eb="7">
      <t>ジュモク</t>
    </rPh>
    <rPh sb="7" eb="9">
      <t>リョクカ</t>
    </rPh>
    <rPh sb="9" eb="11">
      <t>メンセキ</t>
    </rPh>
    <phoneticPr fontId="34"/>
  </si>
  <si>
    <t>イ
（ア）-b</t>
    <phoneticPr fontId="34"/>
  </si>
  <si>
    <t>建築物上樹木による割合</t>
    <rPh sb="0" eb="3">
      <t>ケンチクブツ</t>
    </rPh>
    <rPh sb="3" eb="4">
      <t>ジョウ</t>
    </rPh>
    <rPh sb="4" eb="6">
      <t>ジュモク</t>
    </rPh>
    <rPh sb="9" eb="11">
      <t>ワリアイ</t>
    </rPh>
    <phoneticPr fontId="34"/>
  </si>
  <si>
    <t>点数</t>
    <rPh sb="0" eb="2">
      <t>テンスウ</t>
    </rPh>
    <phoneticPr fontId="34"/>
  </si>
  <si>
    <t>（ブランク）
0
1
2</t>
    <phoneticPr fontId="34"/>
  </si>
  <si>
    <t>（ブランク）
0：0点
1：1点
2：2点</t>
    <rPh sb="10" eb="11">
      <t>テン</t>
    </rPh>
    <rPh sb="15" eb="16">
      <t>テン</t>
    </rPh>
    <rPh sb="20" eb="21">
      <t>テン</t>
    </rPh>
    <phoneticPr fontId="34"/>
  </si>
  <si>
    <t>イ
（イ）-a</t>
    <phoneticPr fontId="34"/>
  </si>
  <si>
    <t>高木による緑化面積</t>
    <rPh sb="0" eb="2">
      <t>コウボク</t>
    </rPh>
    <rPh sb="5" eb="7">
      <t>リョクカ</t>
    </rPh>
    <rPh sb="7" eb="9">
      <t>メンセキ</t>
    </rPh>
    <phoneticPr fontId="34"/>
  </si>
  <si>
    <t>イ
（イ）-b</t>
    <phoneticPr fontId="34"/>
  </si>
  <si>
    <t>イ
（イ）-c</t>
    <phoneticPr fontId="34"/>
  </si>
  <si>
    <t>5mを超える高木の有無</t>
    <rPh sb="3" eb="4">
      <t>コ</t>
    </rPh>
    <rPh sb="6" eb="8">
      <t>コウボク</t>
    </rPh>
    <rPh sb="9" eb="11">
      <t>ウム</t>
    </rPh>
    <phoneticPr fontId="34"/>
  </si>
  <si>
    <t>0,1,2</t>
    <phoneticPr fontId="34"/>
  </si>
  <si>
    <t>0：0点
1：1点
2：2点</t>
    <rPh sb="3" eb="4">
      <t>テン</t>
    </rPh>
    <rPh sb="8" eb="9">
      <t>テン</t>
    </rPh>
    <rPh sb="13" eb="14">
      <t>テン</t>
    </rPh>
    <phoneticPr fontId="34"/>
  </si>
  <si>
    <t>イ
（ウ）-a</t>
    <phoneticPr fontId="34"/>
  </si>
  <si>
    <t>既存樹木による緑化面積</t>
    <rPh sb="0" eb="2">
      <t>キゾン</t>
    </rPh>
    <rPh sb="2" eb="4">
      <t>ジュモク</t>
    </rPh>
    <rPh sb="7" eb="9">
      <t>リョクカ</t>
    </rPh>
    <rPh sb="9" eb="11">
      <t>メンセキ</t>
    </rPh>
    <phoneticPr fontId="34"/>
  </si>
  <si>
    <t>イ
（ウ）-b</t>
    <phoneticPr fontId="34"/>
  </si>
  <si>
    <t>幹周り1m以上の大怪木の保存有無</t>
    <rPh sb="0" eb="1">
      <t>ミキ</t>
    </rPh>
    <rPh sb="1" eb="2">
      <t>マワ</t>
    </rPh>
    <rPh sb="5" eb="7">
      <t>イジョウ</t>
    </rPh>
    <rPh sb="8" eb="9">
      <t>ダイ</t>
    </rPh>
    <rPh sb="9" eb="10">
      <t>カイ</t>
    </rPh>
    <rPh sb="10" eb="11">
      <t>キ</t>
    </rPh>
    <rPh sb="12" eb="14">
      <t>ホゾン</t>
    </rPh>
    <rPh sb="14" eb="16">
      <t>ウム</t>
    </rPh>
    <phoneticPr fontId="34"/>
  </si>
  <si>
    <t>外来種への適切な対応</t>
    <rPh sb="0" eb="2">
      <t>ガイライ</t>
    </rPh>
    <rPh sb="2" eb="3">
      <t>シュ</t>
    </rPh>
    <rPh sb="5" eb="7">
      <t>テキセツ</t>
    </rPh>
    <rPh sb="8" eb="10">
      <t>タイオウ</t>
    </rPh>
    <phoneticPr fontId="34"/>
  </si>
  <si>
    <t>自生種の保全に配慮した緑地づくり</t>
    <rPh sb="0" eb="2">
      <t>ジセイ</t>
    </rPh>
    <rPh sb="2" eb="3">
      <t>シュ</t>
    </rPh>
    <rPh sb="4" eb="6">
      <t>ホゼン</t>
    </rPh>
    <rPh sb="7" eb="9">
      <t>ハイリョ</t>
    </rPh>
    <rPh sb="11" eb="13">
      <t>リョクチ</t>
    </rPh>
    <phoneticPr fontId="34"/>
  </si>
  <si>
    <t>植栽条件に応じた適切な緑地づくり</t>
    <rPh sb="0" eb="2">
      <t>ショクサイ</t>
    </rPh>
    <rPh sb="2" eb="4">
      <t>ジョウケン</t>
    </rPh>
    <rPh sb="5" eb="6">
      <t>オウ</t>
    </rPh>
    <rPh sb="8" eb="10">
      <t>テキセツ</t>
    </rPh>
    <rPh sb="11" eb="13">
      <t>リョクチ</t>
    </rPh>
    <phoneticPr fontId="34"/>
  </si>
  <si>
    <t>野生小動物の生息域の確保に配慮した緑地づくり</t>
    <rPh sb="0" eb="2">
      <t>ヤセイ</t>
    </rPh>
    <rPh sb="2" eb="5">
      <t>ショウドウブツ</t>
    </rPh>
    <rPh sb="6" eb="9">
      <t>セイソクイキ</t>
    </rPh>
    <rPh sb="10" eb="12">
      <t>カクホ</t>
    </rPh>
    <rPh sb="13" eb="15">
      <t>ハイリョ</t>
    </rPh>
    <rPh sb="17" eb="19">
      <t>リョクチ</t>
    </rPh>
    <phoneticPr fontId="34"/>
  </si>
  <si>
    <t>生物とふれあい自然に親しめる環境や施設等の確保</t>
    <rPh sb="0" eb="2">
      <t>セイブツ</t>
    </rPh>
    <rPh sb="7" eb="9">
      <t>シゼン</t>
    </rPh>
    <rPh sb="10" eb="11">
      <t>シタ</t>
    </rPh>
    <rPh sb="14" eb="16">
      <t>カンキョウ</t>
    </rPh>
    <rPh sb="17" eb="19">
      <t>シセツ</t>
    </rPh>
    <rPh sb="19" eb="20">
      <t>トウ</t>
    </rPh>
    <rPh sb="21" eb="23">
      <t>カクホ</t>
    </rPh>
    <phoneticPr fontId="34"/>
  </si>
  <si>
    <t>緑の連続性の確保と修景の寄与</t>
    <rPh sb="0" eb="1">
      <t>ミドリ</t>
    </rPh>
    <rPh sb="2" eb="5">
      <t>レンゾクセイ</t>
    </rPh>
    <rPh sb="6" eb="8">
      <t>カクホ</t>
    </rPh>
    <rPh sb="9" eb="10">
      <t>シュウ</t>
    </rPh>
    <rPh sb="10" eb="11">
      <t>ケイ</t>
    </rPh>
    <rPh sb="12" eb="14">
      <t>キヨ</t>
    </rPh>
    <phoneticPr fontId="34"/>
  </si>
  <si>
    <t>樹種の選定</t>
    <rPh sb="0" eb="2">
      <t>ジュシュ</t>
    </rPh>
    <rPh sb="3" eb="5">
      <t>センテイ</t>
    </rPh>
    <phoneticPr fontId="34"/>
  </si>
  <si>
    <t>公道に面した駐車場等について植栽や水施設などによる修景</t>
    <rPh sb="0" eb="2">
      <t>コウドウ</t>
    </rPh>
    <rPh sb="3" eb="4">
      <t>メン</t>
    </rPh>
    <rPh sb="6" eb="9">
      <t>チュウシャジョウ</t>
    </rPh>
    <rPh sb="9" eb="10">
      <t>トウ</t>
    </rPh>
    <rPh sb="14" eb="16">
      <t>ショクサイ</t>
    </rPh>
    <rPh sb="17" eb="18">
      <t>ミズ</t>
    </rPh>
    <rPh sb="18" eb="20">
      <t>シセツ</t>
    </rPh>
    <rPh sb="25" eb="26">
      <t>シュウ</t>
    </rPh>
    <rPh sb="26" eb="27">
      <t>ケイ</t>
    </rPh>
    <phoneticPr fontId="34"/>
  </si>
  <si>
    <t>オ
（ア）</t>
    <phoneticPr fontId="34"/>
  </si>
  <si>
    <t>潅水設備の適正な配置</t>
  </si>
  <si>
    <t>適切な土壌容量等の植栽基盤の確保</t>
    <rPh sb="0" eb="2">
      <t>テキセツ</t>
    </rPh>
    <rPh sb="3" eb="5">
      <t>ドジョウ</t>
    </rPh>
    <rPh sb="5" eb="7">
      <t>ヨウリョウ</t>
    </rPh>
    <rPh sb="7" eb="8">
      <t>トウ</t>
    </rPh>
    <rPh sb="9" eb="11">
      <t>ショクサイ</t>
    </rPh>
    <rPh sb="11" eb="13">
      <t>キバン</t>
    </rPh>
    <rPh sb="14" eb="16">
      <t>カクホ</t>
    </rPh>
    <phoneticPr fontId="34"/>
  </si>
  <si>
    <t>巡回監視、樹木選定、草刈り等の年間工程計画</t>
    <rPh sb="0" eb="2">
      <t>ジュンカイ</t>
    </rPh>
    <rPh sb="2" eb="4">
      <t>カンシ</t>
    </rPh>
    <rPh sb="5" eb="7">
      <t>ジュモク</t>
    </rPh>
    <rPh sb="7" eb="9">
      <t>センテイ</t>
    </rPh>
    <rPh sb="10" eb="12">
      <t>クサカ</t>
    </rPh>
    <rPh sb="13" eb="14">
      <t>トウ</t>
    </rPh>
    <rPh sb="15" eb="17">
      <t>ネンカン</t>
    </rPh>
    <rPh sb="17" eb="19">
      <t>コウテイ</t>
    </rPh>
    <rPh sb="19" eb="21">
      <t>ケイカク</t>
    </rPh>
    <phoneticPr fontId="34"/>
  </si>
  <si>
    <t>生物モニタリング等の計画と管理への反映</t>
    <rPh sb="0" eb="2">
      <t>セイブツ</t>
    </rPh>
    <rPh sb="8" eb="9">
      <t>トウ</t>
    </rPh>
    <rPh sb="10" eb="12">
      <t>ケイカク</t>
    </rPh>
    <rPh sb="13" eb="15">
      <t>カンリ</t>
    </rPh>
    <rPh sb="17" eb="19">
      <t>ハンエイ</t>
    </rPh>
    <phoneticPr fontId="34"/>
  </si>
  <si>
    <t>(11)</t>
    <phoneticPr fontId="34"/>
  </si>
  <si>
    <t>建築物外皮の熱負荷抑制の評価基準の段階</t>
    <rPh sb="0" eb="3">
      <t>ケンチクブツ</t>
    </rPh>
    <rPh sb="3" eb="5">
      <t>ガイヒ</t>
    </rPh>
    <rPh sb="6" eb="7">
      <t>ネツ</t>
    </rPh>
    <rPh sb="7" eb="9">
      <t>フカ</t>
    </rPh>
    <rPh sb="9" eb="11">
      <t>ヨクセイ</t>
    </rPh>
    <rPh sb="12" eb="14">
      <t>ヒョウカ</t>
    </rPh>
    <rPh sb="14" eb="16">
      <t>キジュン</t>
    </rPh>
    <rPh sb="17" eb="19">
      <t>ダンカイ</t>
    </rPh>
    <phoneticPr fontId="34"/>
  </si>
  <si>
    <t>再生可能エネルギーの直接利用の評価基準の段階</t>
    <rPh sb="0" eb="2">
      <t>サイセイ</t>
    </rPh>
    <rPh sb="2" eb="4">
      <t>カノウ</t>
    </rPh>
    <rPh sb="10" eb="12">
      <t>チョクセツ</t>
    </rPh>
    <rPh sb="12" eb="14">
      <t>リヨウ</t>
    </rPh>
    <rPh sb="15" eb="17">
      <t>ヒョウカ</t>
    </rPh>
    <rPh sb="17" eb="19">
      <t>キジュン</t>
    </rPh>
    <rPh sb="20" eb="22">
      <t>ダンカイ</t>
    </rPh>
    <phoneticPr fontId="34"/>
  </si>
  <si>
    <t>設備システムの高効率化の評価基準の段階</t>
    <rPh sb="0" eb="2">
      <t>セツビ</t>
    </rPh>
    <rPh sb="7" eb="11">
      <t>コウコウリツカ</t>
    </rPh>
    <rPh sb="12" eb="14">
      <t>ヒョウカ</t>
    </rPh>
    <rPh sb="14" eb="16">
      <t>キジュン</t>
    </rPh>
    <rPh sb="17" eb="19">
      <t>ダンカイ</t>
    </rPh>
    <phoneticPr fontId="34"/>
  </si>
  <si>
    <t>各評価基準の段階の合計点</t>
    <rPh sb="0" eb="3">
      <t>カクヒョウカ</t>
    </rPh>
    <rPh sb="3" eb="5">
      <t>キジュン</t>
    </rPh>
    <rPh sb="6" eb="8">
      <t>ダンカイ</t>
    </rPh>
    <rPh sb="9" eb="11">
      <t>ゴウケイ</t>
    </rPh>
    <rPh sb="11" eb="12">
      <t>テン</t>
    </rPh>
    <phoneticPr fontId="34"/>
  </si>
  <si>
    <t>3～9の数値</t>
    <rPh sb="4" eb="6">
      <t>スウチ</t>
    </rPh>
    <phoneticPr fontId="34"/>
  </si>
  <si>
    <t>イ
（キ）</t>
    <phoneticPr fontId="34"/>
  </si>
  <si>
    <t>各対策面積合計</t>
    <rPh sb="0" eb="1">
      <t>カク</t>
    </rPh>
    <rPh sb="1" eb="3">
      <t>タイサク</t>
    </rPh>
    <rPh sb="3" eb="5">
      <t>メンセキ</t>
    </rPh>
    <rPh sb="5" eb="7">
      <t>ゴウケイ</t>
    </rPh>
    <phoneticPr fontId="34"/>
  </si>
  <si>
    <t>イ
（ク）</t>
    <phoneticPr fontId="34"/>
  </si>
  <si>
    <t>イ
（ケ）</t>
    <phoneticPr fontId="34"/>
  </si>
  <si>
    <t>各対策面積合計の敷地面積に対する割合</t>
    <rPh sb="0" eb="1">
      <t>カク</t>
    </rPh>
    <rPh sb="1" eb="3">
      <t>タイサク</t>
    </rPh>
    <rPh sb="3" eb="5">
      <t>メンセキ</t>
    </rPh>
    <rPh sb="5" eb="7">
      <t>ゴウケイ</t>
    </rPh>
    <rPh sb="8" eb="10">
      <t>シキチ</t>
    </rPh>
    <rPh sb="10" eb="12">
      <t>メンセキ</t>
    </rPh>
    <rPh sb="13" eb="14">
      <t>タイ</t>
    </rPh>
    <rPh sb="16" eb="18">
      <t>ワリアイ</t>
    </rPh>
    <phoneticPr fontId="34"/>
  </si>
  <si>
    <t>夏の卓越風向き</t>
    <rPh sb="0" eb="1">
      <t>ナツ</t>
    </rPh>
    <rPh sb="2" eb="4">
      <t>タクエツ</t>
    </rPh>
    <rPh sb="4" eb="6">
      <t>カザム</t>
    </rPh>
    <phoneticPr fontId="34"/>
  </si>
  <si>
    <t>方位（北、南、東、西、など）</t>
    <rPh sb="0" eb="2">
      <t>ホウイ</t>
    </rPh>
    <rPh sb="3" eb="4">
      <t>キタ</t>
    </rPh>
    <rPh sb="5" eb="6">
      <t>ミナミ</t>
    </rPh>
    <rPh sb="7" eb="8">
      <t>ヒガシ</t>
    </rPh>
    <rPh sb="9" eb="10">
      <t>ニシ</t>
    </rPh>
    <phoneticPr fontId="34"/>
  </si>
  <si>
    <t>夏の卓越風向きに直交する見付け面積</t>
    <rPh sb="8" eb="10">
      <t>チョッコウ</t>
    </rPh>
    <rPh sb="12" eb="14">
      <t>ミツケ</t>
    </rPh>
    <rPh sb="15" eb="17">
      <t>メンセキ</t>
    </rPh>
    <phoneticPr fontId="34"/>
  </si>
  <si>
    <t>ウ
（ウ）</t>
    <phoneticPr fontId="34"/>
  </si>
  <si>
    <t>夏の卓越風向きに直交する最大敷地幅</t>
    <rPh sb="8" eb="10">
      <t>チョッコウ</t>
    </rPh>
    <rPh sb="12" eb="14">
      <t>サイダイ</t>
    </rPh>
    <rPh sb="14" eb="16">
      <t>シキチ</t>
    </rPh>
    <rPh sb="16" eb="17">
      <t>ハバ</t>
    </rPh>
    <phoneticPr fontId="34"/>
  </si>
  <si>
    <t>ウ
（エ）</t>
    <phoneticPr fontId="34"/>
  </si>
  <si>
    <t>容積率の限度の値</t>
    <rPh sb="0" eb="2">
      <t>ヨウセキ</t>
    </rPh>
    <rPh sb="2" eb="3">
      <t>リツ</t>
    </rPh>
    <rPh sb="4" eb="6">
      <t>ゲンド</t>
    </rPh>
    <rPh sb="7" eb="8">
      <t>アタイ</t>
    </rPh>
    <phoneticPr fontId="34"/>
  </si>
  <si>
    <t>ウ
（オ）</t>
    <phoneticPr fontId="34"/>
  </si>
  <si>
    <t>建蔽率の限度の値</t>
    <rPh sb="0" eb="3">
      <t>ケンペイリツ</t>
    </rPh>
    <rPh sb="4" eb="6">
      <t>ゲンド</t>
    </rPh>
    <rPh sb="7" eb="8">
      <t>アタイ</t>
    </rPh>
    <phoneticPr fontId="34"/>
  </si>
  <si>
    <t>ウ
（カ）</t>
    <phoneticPr fontId="34"/>
  </si>
  <si>
    <t>地上部分の平均階高</t>
    <rPh sb="0" eb="2">
      <t>チジョウ</t>
    </rPh>
    <rPh sb="2" eb="3">
      <t>ブ</t>
    </rPh>
    <rPh sb="3" eb="4">
      <t>ブン</t>
    </rPh>
    <rPh sb="5" eb="7">
      <t>ヘイキン</t>
    </rPh>
    <rPh sb="7" eb="9">
      <t>カイダカ</t>
    </rPh>
    <phoneticPr fontId="34"/>
  </si>
  <si>
    <t>ウ
（キ）</t>
    <phoneticPr fontId="34"/>
  </si>
  <si>
    <t>基準高さ</t>
    <rPh sb="0" eb="2">
      <t>キジュン</t>
    </rPh>
    <rPh sb="2" eb="3">
      <t>タカ</t>
    </rPh>
    <phoneticPr fontId="34"/>
  </si>
  <si>
    <t>ウ
（ク）</t>
    <phoneticPr fontId="34"/>
  </si>
  <si>
    <t>見付面積比</t>
    <rPh sb="0" eb="2">
      <t>ミツケ</t>
    </rPh>
    <rPh sb="2" eb="4">
      <t>メンセキ</t>
    </rPh>
    <rPh sb="4" eb="5">
      <t>ヒ</t>
    </rPh>
    <phoneticPr fontId="34"/>
  </si>
  <si>
    <t>駐車台数</t>
    <rPh sb="0" eb="2">
      <t>チュウシャ</t>
    </rPh>
    <rPh sb="2" eb="4">
      <t>ダイスウ</t>
    </rPh>
    <phoneticPr fontId="34"/>
  </si>
  <si>
    <t>急速発電設備台数_プライベート</t>
    <rPh sb="0" eb="2">
      <t>キュウソク</t>
    </rPh>
    <rPh sb="2" eb="4">
      <t>ハツデン</t>
    </rPh>
    <rPh sb="4" eb="6">
      <t>セツビ</t>
    </rPh>
    <rPh sb="6" eb="8">
      <t>ダイスウ</t>
    </rPh>
    <phoneticPr fontId="34"/>
  </si>
  <si>
    <t>急速発電設備台数_パブリック</t>
    <rPh sb="0" eb="2">
      <t>キュウソク</t>
    </rPh>
    <rPh sb="2" eb="4">
      <t>ハツデン</t>
    </rPh>
    <rPh sb="4" eb="6">
      <t>セツビ</t>
    </rPh>
    <rPh sb="6" eb="8">
      <t>ダイスウ</t>
    </rPh>
    <phoneticPr fontId="34"/>
  </si>
  <si>
    <t>エ
（ウ）-a</t>
    <phoneticPr fontId="34"/>
  </si>
  <si>
    <t>普通発電設備台数_プライベート</t>
    <rPh sb="0" eb="2">
      <t>フツウ</t>
    </rPh>
    <rPh sb="2" eb="4">
      <t>ハツデン</t>
    </rPh>
    <rPh sb="4" eb="6">
      <t>セツビ</t>
    </rPh>
    <rPh sb="6" eb="8">
      <t>ダイスウ</t>
    </rPh>
    <phoneticPr fontId="34"/>
  </si>
  <si>
    <t>エ
（ウ）-b</t>
    <phoneticPr fontId="34"/>
  </si>
  <si>
    <t>普通発電設備台数_パブリック</t>
    <rPh sb="0" eb="2">
      <t>フツウ</t>
    </rPh>
    <rPh sb="2" eb="4">
      <t>ハツデン</t>
    </rPh>
    <rPh sb="4" eb="6">
      <t>セツビ</t>
    </rPh>
    <rPh sb="6" eb="8">
      <t>ダイスウ</t>
    </rPh>
    <phoneticPr fontId="34"/>
  </si>
  <si>
    <t>環境への配慮のための措置概要</t>
    <rPh sb="0" eb="2">
      <t>カンキョウ</t>
    </rPh>
    <rPh sb="4" eb="6">
      <t>ハイリョ</t>
    </rPh>
    <rPh sb="10" eb="12">
      <t>ソチ</t>
    </rPh>
    <rPh sb="12" eb="14">
      <t>ガイヨウ</t>
    </rPh>
    <phoneticPr fontId="34"/>
  </si>
  <si>
    <t>住宅以外</t>
    <rPh sb="0" eb="2">
      <t>ジュウタク</t>
    </rPh>
    <rPh sb="2" eb="4">
      <t>イガイ</t>
    </rPh>
    <phoneticPr fontId="2"/>
  </si>
  <si>
    <t>←ブランク、無：0、有：1</t>
    <rPh sb="6" eb="7">
      <t>ム</t>
    </rPh>
    <rPh sb="10" eb="11">
      <t>ア</t>
    </rPh>
    <phoneticPr fontId="2"/>
  </si>
  <si>
    <t>（段階決定用計算式）</t>
    <rPh sb="1" eb="3">
      <t>ダンカイ</t>
    </rPh>
    <rPh sb="3" eb="5">
      <t>ケッテイ</t>
    </rPh>
    <rPh sb="5" eb="6">
      <t>ヨウ</t>
    </rPh>
    <rPh sb="6" eb="8">
      <t>ケイサン</t>
    </rPh>
    <rPh sb="8" eb="9">
      <t>シキ</t>
    </rPh>
    <phoneticPr fontId="2"/>
  </si>
  <si>
    <t>←ブランク、〇：1</t>
    <phoneticPr fontId="2"/>
  </si>
  <si>
    <t>　（ブランク）
1：〇</t>
  </si>
  <si>
    <t>　（ブランク）
1：〇</t>
    <phoneticPr fontId="34"/>
  </si>
  <si>
    <t>（段階計算用</t>
    <rPh sb="1" eb="3">
      <t>ダンカイ</t>
    </rPh>
    <rPh sb="3" eb="6">
      <t>ケイサンヨウ</t>
    </rPh>
    <phoneticPr fontId="2"/>
  </si>
  <si>
    <t>（ブランク）
1：〇</t>
    <phoneticPr fontId="34"/>
  </si>
  <si>
    <t>　（ブランク）
1　標準入力法
2　モデル建物法</t>
  </si>
  <si>
    <t>　（ブランク）
1　段階1
2　段階2
3　段階3</t>
    <rPh sb="10" eb="12">
      <t>ダンカイ</t>
    </rPh>
    <rPh sb="16" eb="18">
      <t>ダンカイ</t>
    </rPh>
    <rPh sb="22" eb="24">
      <t>ダンカイ</t>
    </rPh>
    <phoneticPr fontId="34"/>
  </si>
  <si>
    <t>　（ブランク）
1　標準入力法
2　モデル建物法</t>
    <rPh sb="10" eb="12">
      <t>ヒョウジュン</t>
    </rPh>
    <rPh sb="12" eb="14">
      <t>ニュウリョク</t>
    </rPh>
    <rPh sb="14" eb="15">
      <t>ホウ</t>
    </rPh>
    <rPh sb="21" eb="23">
      <t>タテモノ</t>
    </rPh>
    <rPh sb="23" eb="24">
      <t>ホウ</t>
    </rPh>
    <phoneticPr fontId="34"/>
  </si>
  <si>
    <t>　（ブランク）
1：蒸気を含む
2：蒸気を含まない</t>
    <rPh sb="10" eb="12">
      <t>ジョウキ</t>
    </rPh>
    <rPh sb="13" eb="14">
      <t>フク</t>
    </rPh>
    <rPh sb="18" eb="20">
      <t>ジョウキ</t>
    </rPh>
    <rPh sb="21" eb="22">
      <t>フク</t>
    </rPh>
    <phoneticPr fontId="34"/>
  </si>
  <si>
    <t>-</t>
  </si>
  <si>
    <t>分譲</t>
    <rPh sb="0" eb="2">
      <t>ブンジョウ</t>
    </rPh>
    <phoneticPr fontId="34"/>
  </si>
  <si>
    <t>分譲戸数</t>
    <rPh sb="0" eb="2">
      <t>ブンジョウ</t>
    </rPh>
    <rPh sb="2" eb="4">
      <t>コスウ</t>
    </rPh>
    <phoneticPr fontId="34"/>
  </si>
  <si>
    <t>4ケタ（例）1100戸</t>
    <rPh sb="4" eb="5">
      <t>レイ</t>
    </rPh>
    <rPh sb="10" eb="11">
      <t>コ</t>
    </rPh>
    <phoneticPr fontId="34"/>
  </si>
  <si>
    <t>賃貸</t>
    <rPh sb="0" eb="2">
      <t>チンタイ</t>
    </rPh>
    <phoneticPr fontId="34"/>
  </si>
  <si>
    <t>賃貸戸数</t>
    <rPh sb="0" eb="2">
      <t>チンタイ</t>
    </rPh>
    <rPh sb="2" eb="4">
      <t>コスウ</t>
    </rPh>
    <phoneticPr fontId="34"/>
  </si>
  <si>
    <t>ア
（ア）-a</t>
  </si>
  <si>
    <t>仕様基準</t>
    <rPh sb="0" eb="2">
      <t>シヨウ</t>
    </rPh>
    <rPh sb="2" eb="4">
      <t>キジュン</t>
    </rPh>
    <phoneticPr fontId="2"/>
  </si>
  <si>
    <t>ア
（ア）-b</t>
  </si>
  <si>
    <t>性能基準</t>
    <rPh sb="0" eb="2">
      <t>セイノウ</t>
    </rPh>
    <rPh sb="2" eb="4">
      <t>キジュン</t>
    </rPh>
    <phoneticPr fontId="2"/>
  </si>
  <si>
    <t>ア
（イ）</t>
  </si>
  <si>
    <t>外皮平均熱貫流率（UA値）計算方法</t>
    <rPh sb="0" eb="2">
      <t>ガイヒ</t>
    </rPh>
    <rPh sb="2" eb="4">
      <t>ヘイキン</t>
    </rPh>
    <rPh sb="4" eb="5">
      <t>ネツ</t>
    </rPh>
    <rPh sb="5" eb="7">
      <t>カンリュウ</t>
    </rPh>
    <rPh sb="7" eb="8">
      <t>リツ</t>
    </rPh>
    <rPh sb="11" eb="12">
      <t>アタイ</t>
    </rPh>
    <rPh sb="13" eb="15">
      <t>ケイサン</t>
    </rPh>
    <rPh sb="15" eb="17">
      <t>ホウホウ</t>
    </rPh>
    <phoneticPr fontId="34"/>
  </si>
  <si>
    <t>ア
（ウ）</t>
  </si>
  <si>
    <t>外皮平均熱貫流率（UA値）</t>
    <rPh sb="0" eb="2">
      <t>ガイヒ</t>
    </rPh>
    <rPh sb="2" eb="4">
      <t>ヘイキン</t>
    </rPh>
    <rPh sb="4" eb="5">
      <t>ネツ</t>
    </rPh>
    <rPh sb="5" eb="7">
      <t>カンリュウ</t>
    </rPh>
    <rPh sb="7" eb="8">
      <t>リツ</t>
    </rPh>
    <rPh sb="11" eb="12">
      <t>アタイ</t>
    </rPh>
    <phoneticPr fontId="34"/>
  </si>
  <si>
    <t>記載値詳細</t>
    <rPh sb="0" eb="2">
      <t>キサイ</t>
    </rPh>
    <rPh sb="2" eb="3">
      <t>チ</t>
    </rPh>
    <rPh sb="3" eb="5">
      <t>ショウサイ</t>
    </rPh>
    <phoneticPr fontId="2"/>
  </si>
  <si>
    <t>ア
（エ）</t>
  </si>
  <si>
    <t>ア
（オ）</t>
  </si>
  <si>
    <t>ア
（カ）</t>
  </si>
  <si>
    <t>開口部の熱貫流率（U）</t>
    <rPh sb="0" eb="3">
      <t>カイコウブ</t>
    </rPh>
    <rPh sb="4" eb="5">
      <t>ネツ</t>
    </rPh>
    <rPh sb="5" eb="7">
      <t>カンリュウ</t>
    </rPh>
    <rPh sb="7" eb="8">
      <t>リツ</t>
    </rPh>
    <phoneticPr fontId="2"/>
  </si>
  <si>
    <t>ア</t>
  </si>
  <si>
    <t>(2)</t>
  </si>
  <si>
    <t>ア
(ア)</t>
  </si>
  <si>
    <t>全住戸数</t>
    <rPh sb="0" eb="1">
      <t>ゼン</t>
    </rPh>
    <rPh sb="1" eb="3">
      <t>ジュウコ</t>
    </rPh>
    <rPh sb="3" eb="4">
      <t>スウ</t>
    </rPh>
    <phoneticPr fontId="34"/>
  </si>
  <si>
    <t>窓が2方向に面している住戸数</t>
    <rPh sb="0" eb="1">
      <t>マド</t>
    </rPh>
    <rPh sb="3" eb="5">
      <t>ホウコウ</t>
    </rPh>
    <rPh sb="6" eb="7">
      <t>メン</t>
    </rPh>
    <rPh sb="11" eb="13">
      <t>ジュウコ</t>
    </rPh>
    <rPh sb="13" eb="14">
      <t>スウ</t>
    </rPh>
    <phoneticPr fontId="34"/>
  </si>
  <si>
    <t>採光を満たす住戸数割合</t>
    <rPh sb="0" eb="2">
      <t>サイコウ</t>
    </rPh>
    <rPh sb="3" eb="4">
      <t>ミ</t>
    </rPh>
    <rPh sb="6" eb="8">
      <t>ジュウコ</t>
    </rPh>
    <rPh sb="8" eb="9">
      <t>スウ</t>
    </rPh>
    <rPh sb="9" eb="11">
      <t>ワリアイ</t>
    </rPh>
    <phoneticPr fontId="34"/>
  </si>
  <si>
    <t>換気口又は窓が2方向に面している住戸数</t>
    <rPh sb="16" eb="18">
      <t>ジュウコ</t>
    </rPh>
    <phoneticPr fontId="34"/>
  </si>
  <si>
    <t>通風を満たす住戸割合</t>
    <rPh sb="0" eb="2">
      <t>ツウフウ</t>
    </rPh>
    <rPh sb="3" eb="4">
      <t>ミ</t>
    </rPh>
    <rPh sb="6" eb="8">
      <t>ジュウコ</t>
    </rPh>
    <rPh sb="8" eb="10">
      <t>ワリアイ</t>
    </rPh>
    <phoneticPr fontId="34"/>
  </si>
  <si>
    <t>イ
(ア)</t>
  </si>
  <si>
    <t>イ
(イ)</t>
  </si>
  <si>
    <t>イ
(ウ)</t>
  </si>
  <si>
    <t>イ
(エ)-a</t>
  </si>
  <si>
    <t>イ
(エ)-b</t>
  </si>
  <si>
    <t>イ
(オ)</t>
  </si>
  <si>
    <t>イ</t>
  </si>
  <si>
    <t>ウ
（ア）</t>
  </si>
  <si>
    <t>ウ
（イ）</t>
  </si>
  <si>
    <t>ウ</t>
  </si>
  <si>
    <t>(3)</t>
  </si>
  <si>
    <t>ERRの計算方法</t>
    <rPh sb="4" eb="6">
      <t>ケイサン</t>
    </rPh>
    <rPh sb="6" eb="8">
      <t>ホウホウ</t>
    </rPh>
    <phoneticPr fontId="34"/>
  </si>
  <si>
    <t>ア
（ウ）-a</t>
  </si>
  <si>
    <t>ERR</t>
  </si>
  <si>
    <t>ERR算出状態</t>
    <rPh sb="3" eb="5">
      <t>サンシュツ</t>
    </rPh>
    <rPh sb="5" eb="7">
      <t>ジョウタイ</t>
    </rPh>
    <phoneticPr fontId="34"/>
  </si>
  <si>
    <t>BEI</t>
  </si>
  <si>
    <t>ア
（ウ）-b</t>
  </si>
  <si>
    <t>住戸合計_設計一次エネ</t>
    <rPh sb="0" eb="2">
      <t>ジュウコ</t>
    </rPh>
    <rPh sb="2" eb="4">
      <t>ゴウケイ</t>
    </rPh>
    <rPh sb="5" eb="7">
      <t>セッケイ</t>
    </rPh>
    <rPh sb="7" eb="9">
      <t>イチジ</t>
    </rPh>
    <phoneticPr fontId="34"/>
  </si>
  <si>
    <t>住戸合計_基準一次エネ</t>
    <rPh sb="0" eb="2">
      <t>ジュウコ</t>
    </rPh>
    <rPh sb="2" eb="4">
      <t>ゴウケイ</t>
    </rPh>
    <rPh sb="5" eb="7">
      <t>キジュン</t>
    </rPh>
    <rPh sb="7" eb="9">
      <t>イチジ</t>
    </rPh>
    <phoneticPr fontId="34"/>
  </si>
  <si>
    <t>住戸合計_設計一次エネ（その他除く）</t>
    <rPh sb="0" eb="2">
      <t>ジュウコ</t>
    </rPh>
    <rPh sb="2" eb="4">
      <t>ゴウケイ</t>
    </rPh>
    <rPh sb="5" eb="7">
      <t>セッケイ</t>
    </rPh>
    <rPh sb="7" eb="9">
      <t>イチジ</t>
    </rPh>
    <rPh sb="14" eb="15">
      <t>タ</t>
    </rPh>
    <rPh sb="15" eb="16">
      <t>ノゾ</t>
    </rPh>
    <phoneticPr fontId="34"/>
  </si>
  <si>
    <t>住戸合計_基準一次エネ（その他除く）</t>
    <rPh sb="0" eb="2">
      <t>ジュウコ</t>
    </rPh>
    <rPh sb="2" eb="4">
      <t>ゴウケイ</t>
    </rPh>
    <rPh sb="5" eb="7">
      <t>キジュン</t>
    </rPh>
    <rPh sb="7" eb="9">
      <t>イチジ</t>
    </rPh>
    <phoneticPr fontId="34"/>
  </si>
  <si>
    <t>ア
（ウ）-c</t>
  </si>
  <si>
    <t>共用部（ゲストルーム）_設計一次エネ</t>
    <rPh sb="0" eb="2">
      <t>キョウヨウ</t>
    </rPh>
    <rPh sb="2" eb="3">
      <t>ブ</t>
    </rPh>
    <rPh sb="12" eb="14">
      <t>セッケイ</t>
    </rPh>
    <rPh sb="14" eb="16">
      <t>イチジ</t>
    </rPh>
    <phoneticPr fontId="34"/>
  </si>
  <si>
    <t>共用部（ゲストルーム）_基準一次エネ</t>
    <rPh sb="0" eb="2">
      <t>キョウヨウ</t>
    </rPh>
    <rPh sb="2" eb="3">
      <t>ブ</t>
    </rPh>
    <rPh sb="12" eb="14">
      <t>キジュン</t>
    </rPh>
    <rPh sb="14" eb="16">
      <t>イチジ</t>
    </rPh>
    <phoneticPr fontId="34"/>
  </si>
  <si>
    <t>共用部（ゲストルーム）_設計一次エネ（その他除く）</t>
    <rPh sb="0" eb="2">
      <t>キョウヨウ</t>
    </rPh>
    <rPh sb="2" eb="3">
      <t>ブ</t>
    </rPh>
    <rPh sb="12" eb="14">
      <t>セッケイ</t>
    </rPh>
    <rPh sb="14" eb="16">
      <t>イチジ</t>
    </rPh>
    <rPh sb="21" eb="22">
      <t>タ</t>
    </rPh>
    <rPh sb="22" eb="23">
      <t>ノゾ</t>
    </rPh>
    <phoneticPr fontId="34"/>
  </si>
  <si>
    <t>共用部（ゲストルーム）_基準一次エネ（その他除く）</t>
    <rPh sb="0" eb="2">
      <t>キョウヨウ</t>
    </rPh>
    <rPh sb="2" eb="3">
      <t>ブ</t>
    </rPh>
    <rPh sb="12" eb="14">
      <t>キジュン</t>
    </rPh>
    <rPh sb="14" eb="16">
      <t>イチジ</t>
    </rPh>
    <phoneticPr fontId="34"/>
  </si>
  <si>
    <t>ア
（ウ）-d</t>
  </si>
  <si>
    <t>共用部_設計一次エネ</t>
    <rPh sb="0" eb="2">
      <t>キョウヨウ</t>
    </rPh>
    <rPh sb="2" eb="3">
      <t>ブ</t>
    </rPh>
    <rPh sb="4" eb="6">
      <t>セッケイ</t>
    </rPh>
    <rPh sb="6" eb="8">
      <t>イチジ</t>
    </rPh>
    <phoneticPr fontId="34"/>
  </si>
  <si>
    <t>共用部_基準一次エネ</t>
    <rPh sb="0" eb="2">
      <t>キョウヨウ</t>
    </rPh>
    <rPh sb="2" eb="3">
      <t>ブ</t>
    </rPh>
    <rPh sb="4" eb="6">
      <t>キジュン</t>
    </rPh>
    <rPh sb="6" eb="8">
      <t>イチジ</t>
    </rPh>
    <phoneticPr fontId="34"/>
  </si>
  <si>
    <t>共用部_設計一次エネ（その他除く）</t>
    <rPh sb="0" eb="2">
      <t>キョウヨウ</t>
    </rPh>
    <rPh sb="2" eb="3">
      <t>ブ</t>
    </rPh>
    <rPh sb="4" eb="6">
      <t>セッケイ</t>
    </rPh>
    <rPh sb="6" eb="8">
      <t>イチジ</t>
    </rPh>
    <rPh sb="13" eb="14">
      <t>タ</t>
    </rPh>
    <rPh sb="14" eb="15">
      <t>ノゾ</t>
    </rPh>
    <phoneticPr fontId="34"/>
  </si>
  <si>
    <t>共用部_基準一次エネ（その他除く）</t>
    <rPh sb="0" eb="2">
      <t>キョウヨウ</t>
    </rPh>
    <rPh sb="2" eb="3">
      <t>ブ</t>
    </rPh>
    <rPh sb="4" eb="6">
      <t>キジュン</t>
    </rPh>
    <rPh sb="6" eb="8">
      <t>イチジ</t>
    </rPh>
    <phoneticPr fontId="34"/>
  </si>
  <si>
    <t>ア
（ウ）-e</t>
  </si>
  <si>
    <t>合計値_設計一次エネ</t>
    <rPh sb="0" eb="3">
      <t>ゴウケイチ</t>
    </rPh>
    <rPh sb="4" eb="6">
      <t>セッケイ</t>
    </rPh>
    <rPh sb="6" eb="8">
      <t>イチジ</t>
    </rPh>
    <phoneticPr fontId="34"/>
  </si>
  <si>
    <t>合計値_基準一次エネ</t>
    <rPh sb="4" eb="6">
      <t>キジュン</t>
    </rPh>
    <rPh sb="6" eb="8">
      <t>イチジ</t>
    </rPh>
    <phoneticPr fontId="34"/>
  </si>
  <si>
    <t>合計値_設計一次エネ（その他除く）</t>
    <rPh sb="4" eb="6">
      <t>セッケイ</t>
    </rPh>
    <rPh sb="6" eb="8">
      <t>イチジ</t>
    </rPh>
    <rPh sb="13" eb="14">
      <t>タ</t>
    </rPh>
    <rPh sb="14" eb="15">
      <t>ノゾ</t>
    </rPh>
    <phoneticPr fontId="34"/>
  </si>
  <si>
    <t>合計値_基準一次エネ（その他除く）</t>
    <rPh sb="4" eb="6">
      <t>キジュン</t>
    </rPh>
    <rPh sb="6" eb="8">
      <t>イチジ</t>
    </rPh>
    <phoneticPr fontId="34"/>
  </si>
  <si>
    <t>東京ゼロエミ住宅・ZEHに係る事項</t>
    <rPh sb="0" eb="2">
      <t>トウキョウ</t>
    </rPh>
    <rPh sb="6" eb="8">
      <t>ジュウタク</t>
    </rPh>
    <rPh sb="13" eb="14">
      <t>カカ</t>
    </rPh>
    <rPh sb="15" eb="17">
      <t>ジコウ</t>
    </rPh>
    <phoneticPr fontId="34"/>
  </si>
  <si>
    <t>ルームエアコン（い）</t>
  </si>
  <si>
    <t>ルームエアコン（ろ）</t>
  </si>
  <si>
    <t>ルームエアコン（は）</t>
  </si>
  <si>
    <t>ダクト式セントラル空調機</t>
    <rPh sb="3" eb="4">
      <t>シキ</t>
    </rPh>
    <rPh sb="9" eb="11">
      <t>クウチョウ</t>
    </rPh>
    <rPh sb="11" eb="12">
      <t>キ</t>
    </rPh>
    <phoneticPr fontId="34"/>
  </si>
  <si>
    <t>温水床暖房（ガス式）</t>
    <rPh sb="0" eb="2">
      <t>オンスイ</t>
    </rPh>
    <rPh sb="2" eb="3">
      <t>ユカ</t>
    </rPh>
    <rPh sb="3" eb="5">
      <t>ダンボウ</t>
    </rPh>
    <rPh sb="8" eb="9">
      <t>シキ</t>
    </rPh>
    <phoneticPr fontId="34"/>
  </si>
  <si>
    <t>温水床暖房（電気ヒートポンプ式）</t>
    <rPh sb="0" eb="2">
      <t>オンスイ</t>
    </rPh>
    <rPh sb="2" eb="3">
      <t>ユカ</t>
    </rPh>
    <rPh sb="3" eb="5">
      <t>ダンボウ</t>
    </rPh>
    <rPh sb="6" eb="8">
      <t>デンキ</t>
    </rPh>
    <rPh sb="14" eb="15">
      <t>シキ</t>
    </rPh>
    <phoneticPr fontId="34"/>
  </si>
  <si>
    <t>電気ヒーター床暖房</t>
    <rPh sb="0" eb="2">
      <t>デンキ</t>
    </rPh>
    <rPh sb="6" eb="7">
      <t>ユカ</t>
    </rPh>
    <rPh sb="7" eb="9">
      <t>ダンボウ</t>
    </rPh>
    <phoneticPr fontId="34"/>
  </si>
  <si>
    <t>その他</t>
    <rPh sb="2" eb="3">
      <t>タ</t>
    </rPh>
    <phoneticPr fontId="34"/>
  </si>
  <si>
    <t>その他詳細</t>
    <rPh sb="2" eb="3">
      <t>タ</t>
    </rPh>
    <rPh sb="3" eb="5">
      <t>ショウサイ</t>
    </rPh>
    <phoneticPr fontId="34"/>
  </si>
  <si>
    <t>全熱交換器</t>
    <rPh sb="0" eb="1">
      <t>ゼン</t>
    </rPh>
    <rPh sb="1" eb="2">
      <t>ネツ</t>
    </rPh>
    <rPh sb="2" eb="4">
      <t>コウカン</t>
    </rPh>
    <rPh sb="4" eb="5">
      <t>キ</t>
    </rPh>
    <phoneticPr fontId="34"/>
  </si>
  <si>
    <t>ア
（キ）-a</t>
  </si>
  <si>
    <t>給湯専用型</t>
    <rPh sb="0" eb="2">
      <t>キュウトウ</t>
    </rPh>
    <rPh sb="2" eb="5">
      <t>センヨウガタ</t>
    </rPh>
    <phoneticPr fontId="34"/>
  </si>
  <si>
    <t>給湯・温水暖房一体型</t>
    <rPh sb="0" eb="2">
      <t>キュウトウ</t>
    </rPh>
    <rPh sb="3" eb="5">
      <t>オンスイ</t>
    </rPh>
    <rPh sb="5" eb="7">
      <t>ダンボウ</t>
    </rPh>
    <rPh sb="7" eb="10">
      <t>イッタイガタ</t>
    </rPh>
    <phoneticPr fontId="34"/>
  </si>
  <si>
    <t>ア
（キ）-ｂ</t>
  </si>
  <si>
    <t>太陽熱給湯</t>
    <rPh sb="0" eb="3">
      <t>タイヨウネツ</t>
    </rPh>
    <rPh sb="3" eb="5">
      <t>キュウトウ</t>
    </rPh>
    <phoneticPr fontId="34"/>
  </si>
  <si>
    <t>ガス従来型給湯器</t>
    <rPh sb="2" eb="5">
      <t>ジュウライガタ</t>
    </rPh>
    <rPh sb="5" eb="8">
      <t>キュウトウキ</t>
    </rPh>
    <phoneticPr fontId="34"/>
  </si>
  <si>
    <t>ガス潜熱回収型</t>
    <rPh sb="2" eb="4">
      <t>センネツ</t>
    </rPh>
    <rPh sb="4" eb="7">
      <t>カイシュウガタ</t>
    </rPh>
    <phoneticPr fontId="34"/>
  </si>
  <si>
    <t>電気ヒートポンプ給湯器</t>
    <rPh sb="0" eb="2">
      <t>デンキ</t>
    </rPh>
    <rPh sb="8" eb="11">
      <t>キュウトウキ</t>
    </rPh>
    <phoneticPr fontId="34"/>
  </si>
  <si>
    <t>電気ヒートポンプ・ガス瞬間式併用給湯器</t>
    <rPh sb="0" eb="2">
      <t>デンキ</t>
    </rPh>
    <rPh sb="11" eb="13">
      <t>シュンカン</t>
    </rPh>
    <rPh sb="13" eb="14">
      <t>シキ</t>
    </rPh>
    <rPh sb="14" eb="16">
      <t>ヘイヨウ</t>
    </rPh>
    <rPh sb="16" eb="19">
      <t>キュウトウキ</t>
    </rPh>
    <phoneticPr fontId="34"/>
  </si>
  <si>
    <t>ア
（キ）-c</t>
  </si>
  <si>
    <t>水優先吐水機能（節湯水栓）</t>
    <rPh sb="0" eb="1">
      <t>ミズ</t>
    </rPh>
    <rPh sb="1" eb="3">
      <t>ユウセン</t>
    </rPh>
    <rPh sb="3" eb="4">
      <t>ト</t>
    </rPh>
    <rPh sb="4" eb="5">
      <t>スイ</t>
    </rPh>
    <rPh sb="5" eb="7">
      <t>キノウ</t>
    </rPh>
    <rPh sb="8" eb="9">
      <t>セツ</t>
    </rPh>
    <rPh sb="9" eb="10">
      <t>ユ</t>
    </rPh>
    <rPh sb="10" eb="12">
      <t>スイセン</t>
    </rPh>
    <phoneticPr fontId="34"/>
  </si>
  <si>
    <t>ア
（キ）-d</t>
  </si>
  <si>
    <t>手元止水機能</t>
    <rPh sb="0" eb="2">
      <t>テモト</t>
    </rPh>
    <rPh sb="2" eb="4">
      <t>シスイ</t>
    </rPh>
    <rPh sb="4" eb="6">
      <t>キノウ</t>
    </rPh>
    <phoneticPr fontId="34"/>
  </si>
  <si>
    <t>小水量吐水機能</t>
    <rPh sb="0" eb="2">
      <t>ショウスイ</t>
    </rPh>
    <rPh sb="2" eb="3">
      <t>リョウ</t>
    </rPh>
    <rPh sb="3" eb="4">
      <t>ト</t>
    </rPh>
    <rPh sb="4" eb="5">
      <t>スイ</t>
    </rPh>
    <rPh sb="5" eb="7">
      <t>キノウ</t>
    </rPh>
    <phoneticPr fontId="34"/>
  </si>
  <si>
    <t>ア
（キ）-e</t>
  </si>
  <si>
    <t>ア
（ク）-a</t>
  </si>
  <si>
    <t>全てLED照明</t>
    <rPh sb="0" eb="1">
      <t>スベ</t>
    </rPh>
    <rPh sb="5" eb="7">
      <t>ショウメイ</t>
    </rPh>
    <phoneticPr fontId="34"/>
  </si>
  <si>
    <t>ア
（ク）-b</t>
  </si>
  <si>
    <t>人感センサー（非居室）</t>
    <rPh sb="0" eb="2">
      <t>ジンカン</t>
    </rPh>
    <rPh sb="7" eb="8">
      <t>ヒ</t>
    </rPh>
    <rPh sb="8" eb="10">
      <t>キョシツ</t>
    </rPh>
    <phoneticPr fontId="34"/>
  </si>
  <si>
    <t>ア
（ケ）</t>
  </si>
  <si>
    <t>ア
（コ）</t>
  </si>
  <si>
    <t>蓄電池</t>
    <rPh sb="0" eb="3">
      <t>チクデンチ</t>
    </rPh>
    <phoneticPr fontId="34"/>
  </si>
  <si>
    <t>蓄電池容量</t>
    <rPh sb="0" eb="3">
      <t>チクデンチ</t>
    </rPh>
    <rPh sb="3" eb="5">
      <t>ヨウリョウ</t>
    </rPh>
    <phoneticPr fontId="34"/>
  </si>
  <si>
    <t>(4)</t>
  </si>
  <si>
    <t>ア
（ア）</t>
  </si>
  <si>
    <t>銅スラグ骨材</t>
    <rPh sb="0" eb="1">
      <t>ドウ</t>
    </rPh>
    <rPh sb="4" eb="6">
      <t>コツザイ</t>
    </rPh>
    <phoneticPr fontId="34"/>
  </si>
  <si>
    <t>フライアッシュセメント</t>
  </si>
  <si>
    <t>イ
（ア）</t>
  </si>
  <si>
    <t>イ
（イ）</t>
  </si>
  <si>
    <t>(5)</t>
  </si>
  <si>
    <t>(6)</t>
  </si>
  <si>
    <t>外部仕上げにおいて、耐用年数の長い材料の採用</t>
  </si>
  <si>
    <t>大型機器の搬出入ルートや楊重方法が明記された更新計画の作成</t>
    <rPh sb="27" eb="29">
      <t>サクセイ</t>
    </rPh>
    <phoneticPr fontId="3"/>
  </si>
  <si>
    <t>構造部材や仕上げ材を痛めることがない大型機器の搬出入ルートの確保</t>
  </si>
  <si>
    <t>大型機器や長尺配管の搬出入のための、エレベーターのかご寸法計画</t>
    <rPh sb="0" eb="2">
      <t>オオガタ</t>
    </rPh>
    <rPh sb="2" eb="4">
      <t>キキ</t>
    </rPh>
    <rPh sb="5" eb="7">
      <t>チョウジャク</t>
    </rPh>
    <rPh sb="7" eb="9">
      <t>ハイカン</t>
    </rPh>
    <rPh sb="10" eb="13">
      <t>ハンシュツニュウ</t>
    </rPh>
    <rPh sb="27" eb="29">
      <t>スンポウ</t>
    </rPh>
    <rPh sb="29" eb="31">
      <t>ケイカク</t>
    </rPh>
    <phoneticPr fontId="3"/>
  </si>
  <si>
    <t>天井解体等の道連れ工事を最小限とするための取組の導入</t>
  </si>
  <si>
    <t>配管更新や将来対応のためのルート計</t>
  </si>
  <si>
    <t>共用排水管の更新や将来対応のための予備スリーブが確保、又は更新のための空間の確保、はつり工事を軽減する措置</t>
    <rPh sb="27" eb="28">
      <t>マタ</t>
    </rPh>
    <phoneticPr fontId="34"/>
  </si>
  <si>
    <t>変更（改修工事等）の際の廃棄物を減らす取組</t>
  </si>
  <si>
    <t>(7)</t>
  </si>
  <si>
    <t>(8)</t>
  </si>
  <si>
    <t>イ
（ア）-a</t>
  </si>
  <si>
    <t>イ
（ア）-b</t>
  </si>
  <si>
    <t>イ
（イ）-a</t>
  </si>
  <si>
    <t>イ
（イ）-b</t>
  </si>
  <si>
    <t>イ
（イ）-c</t>
  </si>
  <si>
    <t>イ
（ウ）-a</t>
  </si>
  <si>
    <t>イ
（ウ）-b</t>
  </si>
  <si>
    <t>イ
（ウ）</t>
  </si>
  <si>
    <t>エ
（ア）</t>
  </si>
  <si>
    <t>エ</t>
  </si>
  <si>
    <t>オ
（ア）</t>
  </si>
  <si>
    <t>(9)</t>
  </si>
  <si>
    <t>イ
（エ）</t>
  </si>
  <si>
    <t>イ
（オ）</t>
  </si>
  <si>
    <t>イ
（カ）</t>
  </si>
  <si>
    <t>イ
（キ）</t>
  </si>
  <si>
    <t>各対策面積の合計</t>
    <rPh sb="0" eb="3">
      <t>カクタイサク</t>
    </rPh>
    <rPh sb="3" eb="5">
      <t>メンセキ</t>
    </rPh>
    <rPh sb="6" eb="8">
      <t>ゴウケイ</t>
    </rPh>
    <phoneticPr fontId="34"/>
  </si>
  <si>
    <t>イ
（ク）</t>
  </si>
  <si>
    <t>イ
（ケ）</t>
  </si>
  <si>
    <t>方位</t>
    <rPh sb="0" eb="2">
      <t>ホウイ</t>
    </rPh>
    <phoneticPr fontId="34"/>
  </si>
  <si>
    <t>ウ
（ウ）</t>
  </si>
  <si>
    <t>ウ
（エ）</t>
  </si>
  <si>
    <t>ウ
（オ）</t>
  </si>
  <si>
    <t>ウ
（カ）</t>
  </si>
  <si>
    <t>ウ
（キ）</t>
  </si>
  <si>
    <t>ウ
（ク）</t>
  </si>
  <si>
    <t>エ
（イ）-a</t>
  </si>
  <si>
    <t>エ
（イ）-b</t>
  </si>
  <si>
    <t>エ
（ウ）-a</t>
  </si>
  <si>
    <t>エ
（ウ）-b</t>
  </si>
  <si>
    <t>建物の断熱性_星の数</t>
    <rPh sb="0" eb="2">
      <t>タテモノ</t>
    </rPh>
    <rPh sb="3" eb="5">
      <t>ダンネツ</t>
    </rPh>
    <rPh sb="5" eb="6">
      <t>セイ</t>
    </rPh>
    <rPh sb="7" eb="8">
      <t>ホシ</t>
    </rPh>
    <rPh sb="9" eb="10">
      <t>カズ</t>
    </rPh>
    <phoneticPr fontId="34"/>
  </si>
  <si>
    <t>1,2,3</t>
  </si>
  <si>
    <t>1：★☆☆
2：★★☆
3：★★★</t>
  </si>
  <si>
    <t>設備の省エネ性_星の数</t>
    <rPh sb="0" eb="2">
      <t>セツビ</t>
    </rPh>
    <rPh sb="3" eb="4">
      <t>ショウ</t>
    </rPh>
    <rPh sb="6" eb="7">
      <t>セイ</t>
    </rPh>
    <rPh sb="8" eb="9">
      <t>ホシ</t>
    </rPh>
    <rPh sb="10" eb="11">
      <t>カズ</t>
    </rPh>
    <phoneticPr fontId="34"/>
  </si>
  <si>
    <t>再エネ設備・電気_星の数</t>
    <rPh sb="0" eb="1">
      <t>サイ</t>
    </rPh>
    <rPh sb="3" eb="5">
      <t>セツビ</t>
    </rPh>
    <rPh sb="6" eb="8">
      <t>デンキ</t>
    </rPh>
    <rPh sb="9" eb="10">
      <t>ホシ</t>
    </rPh>
    <rPh sb="11" eb="12">
      <t>カズ</t>
    </rPh>
    <phoneticPr fontId="34"/>
  </si>
  <si>
    <t>維持管理・劣化対策_星の数</t>
    <rPh sb="0" eb="2">
      <t>イジ</t>
    </rPh>
    <rPh sb="2" eb="4">
      <t>カンリ</t>
    </rPh>
    <rPh sb="5" eb="7">
      <t>レッカ</t>
    </rPh>
    <rPh sb="7" eb="9">
      <t>タイサク</t>
    </rPh>
    <rPh sb="10" eb="11">
      <t>ホシ</t>
    </rPh>
    <rPh sb="12" eb="13">
      <t>カズ</t>
    </rPh>
    <phoneticPr fontId="34"/>
  </si>
  <si>
    <t>みどり_星の数</t>
    <rPh sb="4" eb="5">
      <t>ホシ</t>
    </rPh>
    <rPh sb="6" eb="7">
      <t>カズ</t>
    </rPh>
    <phoneticPr fontId="34"/>
  </si>
  <si>
    <t>←0:ブランク　1：最大値　２：平均値</t>
    <rPh sb="10" eb="12">
      <t>サイダイ</t>
    </rPh>
    <rPh sb="12" eb="13">
      <t>チ</t>
    </rPh>
    <rPh sb="16" eb="19">
      <t>ヘイキンチ</t>
    </rPh>
    <phoneticPr fontId="2"/>
  </si>
  <si>
    <t>←1：採用する　0：それ以外</t>
    <rPh sb="3" eb="5">
      <t>サイヨウ</t>
    </rPh>
    <rPh sb="12" eb="14">
      <t>イガイ</t>
    </rPh>
    <phoneticPr fontId="2"/>
  </si>
  <si>
    <t>桧原村なら1</t>
    <rPh sb="0" eb="2">
      <t>ヒノハラ</t>
    </rPh>
    <rPh sb="2" eb="3">
      <t>ムラ</t>
    </rPh>
    <phoneticPr fontId="2"/>
  </si>
  <si>
    <t>←1：採用する(適合)　0：それ以外</t>
    <rPh sb="3" eb="5">
      <t>サイヨウ</t>
    </rPh>
    <rPh sb="8" eb="10">
      <t>テキゴウ</t>
    </rPh>
    <rPh sb="16" eb="18">
      <t>イガイ</t>
    </rPh>
    <phoneticPr fontId="2"/>
  </si>
  <si>
    <t>Nearly ZEH-M</t>
    <phoneticPr fontId="2"/>
  </si>
  <si>
    <t>ZEH-M Ready</t>
    <phoneticPr fontId="2"/>
  </si>
  <si>
    <t>ZEH-M Oriented</t>
    <phoneticPr fontId="2"/>
  </si>
  <si>
    <t>（段階計算用</t>
    <rPh sb="1" eb="3">
      <t>ダンカイ</t>
    </rPh>
    <rPh sb="3" eb="6">
      <t>ケイサンヨウ</t>
    </rPh>
    <phoneticPr fontId="2"/>
  </si>
  <si>
    <t>木造</t>
    <rPh sb="0" eb="2">
      <t>モクゾウ</t>
    </rPh>
    <phoneticPr fontId="2"/>
  </si>
  <si>
    <t>←木造なら1</t>
    <rPh sb="1" eb="3">
      <t>モクゾウ</t>
    </rPh>
    <phoneticPr fontId="2"/>
  </si>
  <si>
    <t>←Ｓ造なら1</t>
    <rPh sb="2" eb="3">
      <t>ヅクリ</t>
    </rPh>
    <phoneticPr fontId="2"/>
  </si>
  <si>
    <t>←SRC造なら1</t>
    <rPh sb="4" eb="5">
      <t>ヅクリ</t>
    </rPh>
    <phoneticPr fontId="2"/>
  </si>
  <si>
    <t>←RC造なら1</t>
    <rPh sb="3" eb="4">
      <t>ヅクリ</t>
    </rPh>
    <phoneticPr fontId="2"/>
  </si>
  <si>
    <t>←木造の場合</t>
    <rPh sb="1" eb="3">
      <t>モクゾウ</t>
    </rPh>
    <rPh sb="4" eb="6">
      <t>バアイ</t>
    </rPh>
    <phoneticPr fontId="2"/>
  </si>
  <si>
    <t>←Ｓ造の場合</t>
    <rPh sb="2" eb="3">
      <t>ヅクリ</t>
    </rPh>
    <phoneticPr fontId="2"/>
  </si>
  <si>
    <t>←ＳRC造またはRC造の場合</t>
    <rPh sb="4" eb="5">
      <t>ヅクリ</t>
    </rPh>
    <rPh sb="10" eb="11">
      <t>ゾウ</t>
    </rPh>
    <phoneticPr fontId="2"/>
  </si>
  <si>
    <t>段階2：2　段階3：3</t>
    <rPh sb="0" eb="2">
      <t>ダンカイ</t>
    </rPh>
    <rPh sb="6" eb="8">
      <t>ダンカイ</t>
    </rPh>
    <phoneticPr fontId="2"/>
  </si>
  <si>
    <t>（ブランク）
採用する
採用しない</t>
    <rPh sb="7" eb="9">
      <t>サイヨウ</t>
    </rPh>
    <rPh sb="12" eb="14">
      <t>サイヨウ</t>
    </rPh>
    <phoneticPr fontId="34"/>
  </si>
  <si>
    <t>（ブランク）
1：採用する
2：採用しない</t>
    <rPh sb="9" eb="11">
      <t>サイヨウ</t>
    </rPh>
    <rPh sb="16" eb="18">
      <t>サイヨウ</t>
    </rPh>
    <phoneticPr fontId="34"/>
  </si>
  <si>
    <t>（ブランク）
全住戸の最大値
全住戸の平均値</t>
    <rPh sb="7" eb="8">
      <t>ゼン</t>
    </rPh>
    <rPh sb="8" eb="10">
      <t>ジュウコ</t>
    </rPh>
    <rPh sb="11" eb="14">
      <t>サイダイチ</t>
    </rPh>
    <rPh sb="15" eb="16">
      <t>ゼン</t>
    </rPh>
    <rPh sb="16" eb="18">
      <t>ジュウコ</t>
    </rPh>
    <rPh sb="19" eb="22">
      <t>ヘイキンチ</t>
    </rPh>
    <phoneticPr fontId="34"/>
  </si>
  <si>
    <t>（ブランク）
1：全住戸の最大値
2：全住戸の平均値</t>
    <rPh sb="9" eb="10">
      <t>ゼン</t>
    </rPh>
    <rPh sb="10" eb="12">
      <t>ジュウコ</t>
    </rPh>
    <rPh sb="13" eb="16">
      <t>サイダイチ</t>
    </rPh>
    <rPh sb="19" eb="20">
      <t>ゼン</t>
    </rPh>
    <rPh sb="20" eb="22">
      <t>ジュウコ</t>
    </rPh>
    <rPh sb="23" eb="26">
      <t>ヘイキンチ</t>
    </rPh>
    <phoneticPr fontId="34"/>
  </si>
  <si>
    <t>整数</t>
    <rPh sb="0" eb="2">
      <t>セイスウ</t>
    </rPh>
    <phoneticPr fontId="2"/>
  </si>
  <si>
    <t>(ブランク）
共用部を含む
共用部を含まない</t>
    <rPh sb="7" eb="9">
      <t>キョウヨウ</t>
    </rPh>
    <rPh sb="9" eb="10">
      <t>ブ</t>
    </rPh>
    <rPh sb="11" eb="12">
      <t>フク</t>
    </rPh>
    <rPh sb="14" eb="16">
      <t>キョウヨウ</t>
    </rPh>
    <rPh sb="16" eb="17">
      <t>ブ</t>
    </rPh>
    <rPh sb="18" eb="19">
      <t>フク</t>
    </rPh>
    <phoneticPr fontId="34"/>
  </si>
  <si>
    <t>(ブランク）
1：共用部を含む
2：共用部を含まない</t>
    <rPh sb="9" eb="11">
      <t>キョウヨウ</t>
    </rPh>
    <rPh sb="11" eb="12">
      <t>ブ</t>
    </rPh>
    <rPh sb="13" eb="14">
      <t>フク</t>
    </rPh>
    <rPh sb="18" eb="20">
      <t>キョウヨウ</t>
    </rPh>
    <rPh sb="20" eb="21">
      <t>ブ</t>
    </rPh>
    <rPh sb="22" eb="23">
      <t>フク</t>
    </rPh>
    <phoneticPr fontId="34"/>
  </si>
  <si>
    <t>建物番号</t>
    <rPh sb="0" eb="2">
      <t>タテモノ</t>
    </rPh>
    <rPh sb="2" eb="4">
      <t>バンゴウ</t>
    </rPh>
    <phoneticPr fontId="34"/>
  </si>
  <si>
    <t>6ケタの数値（例：200001）</t>
    <rPh sb="4" eb="6">
      <t>スウチ</t>
    </rPh>
    <rPh sb="7" eb="8">
      <t>レイ</t>
    </rPh>
    <phoneticPr fontId="34"/>
  </si>
  <si>
    <t>制度分類</t>
    <rPh sb="0" eb="2">
      <t>セイド</t>
    </rPh>
    <rPh sb="2" eb="4">
      <t>ブンルイ</t>
    </rPh>
    <phoneticPr fontId="34"/>
  </si>
  <si>
    <t>2020固定値</t>
    <rPh sb="4" eb="7">
      <t>コテイチ</t>
    </rPh>
    <phoneticPr fontId="34"/>
  </si>
  <si>
    <t>受理番号</t>
    <rPh sb="0" eb="2">
      <t>ジュリ</t>
    </rPh>
    <rPh sb="2" eb="4">
      <t>バンゴウ</t>
    </rPh>
    <phoneticPr fontId="34"/>
  </si>
  <si>
    <t>作成時期</t>
    <rPh sb="0" eb="2">
      <t>サクセイ</t>
    </rPh>
    <rPh sb="2" eb="4">
      <t>ジキ</t>
    </rPh>
    <phoneticPr fontId="34"/>
  </si>
  <si>
    <t>1：条例
2：任意</t>
    <rPh sb="2" eb="4">
      <t>ジョウレイ</t>
    </rPh>
    <rPh sb="7" eb="9">
      <t>ニンイ</t>
    </rPh>
    <phoneticPr fontId="34"/>
  </si>
  <si>
    <t>提出根拠</t>
    <rPh sb="0" eb="2">
      <t>テイシュツ</t>
    </rPh>
    <rPh sb="2" eb="4">
      <t>コンキョ</t>
    </rPh>
    <phoneticPr fontId="34"/>
  </si>
  <si>
    <t>1.2,3</t>
    <phoneticPr fontId="34"/>
  </si>
  <si>
    <t>1：計画時
2：変更時
3：完了時</t>
    <rPh sb="2" eb="4">
      <t>ケイカク</t>
    </rPh>
    <rPh sb="4" eb="5">
      <t>ジ</t>
    </rPh>
    <rPh sb="8" eb="10">
      <t>ヘンコウ</t>
    </rPh>
    <rPh sb="10" eb="11">
      <t>ジ</t>
    </rPh>
    <rPh sb="14" eb="16">
      <t>カンリョウ</t>
    </rPh>
    <rPh sb="16" eb="17">
      <t>ジ</t>
    </rPh>
    <phoneticPr fontId="34"/>
  </si>
  <si>
    <t>○○○－○○○○</t>
    <phoneticPr fontId="34"/>
  </si>
  <si>
    <t>1.2,3</t>
    <phoneticPr fontId="34"/>
  </si>
  <si>
    <t>1：新築
2：増築
3：改築</t>
    <rPh sb="2" eb="4">
      <t>シンチク</t>
    </rPh>
    <rPh sb="7" eb="9">
      <t>ゾウチク</t>
    </rPh>
    <rPh sb="12" eb="14">
      <t>カイチク</t>
    </rPh>
    <phoneticPr fontId="34"/>
  </si>
  <si>
    <t>（例）20200401</t>
    <rPh sb="1" eb="2">
      <t>レイ</t>
    </rPh>
    <phoneticPr fontId="34"/>
  </si>
  <si>
    <t>（例）20250331</t>
    <rPh sb="1" eb="2">
      <t>レイ</t>
    </rPh>
    <phoneticPr fontId="34"/>
  </si>
  <si>
    <t>（例）駐輪場</t>
    <rPh sb="1" eb="2">
      <t>レイ</t>
    </rPh>
    <rPh sb="3" eb="6">
      <t>チュウリンジョウ</t>
    </rPh>
    <phoneticPr fontId="34"/>
  </si>
  <si>
    <t>0：チェックなし
1：チェックあり</t>
    <phoneticPr fontId="34"/>
  </si>
  <si>
    <t>（例）○○造</t>
    <rPh sb="1" eb="2">
      <t>レイ</t>
    </rPh>
    <rPh sb="5" eb="6">
      <t>ゾウ</t>
    </rPh>
    <phoneticPr fontId="34"/>
  </si>
  <si>
    <t>1,2</t>
    <phoneticPr fontId="34"/>
  </si>
  <si>
    <t>1：導入する
2：導入しない</t>
    <rPh sb="2" eb="4">
      <t>ドウニュウ</t>
    </rPh>
    <rPh sb="9" eb="11">
      <t>ドウニュウ</t>
    </rPh>
    <phoneticPr fontId="34"/>
  </si>
  <si>
    <t>1,2,3</t>
    <phoneticPr fontId="34"/>
  </si>
  <si>
    <t>1：導入する
2：導入しない
3：未定</t>
    <rPh sb="2" eb="4">
      <t>ドウニュウ</t>
    </rPh>
    <rPh sb="9" eb="11">
      <t>ドウニュウ</t>
    </rPh>
    <rPh sb="17" eb="19">
      <t>ミテイ</t>
    </rPh>
    <phoneticPr fontId="34"/>
  </si>
  <si>
    <t>1：適合する
2：適合しない
3：対象となる用途がない</t>
    <rPh sb="2" eb="4">
      <t>テキゴウ</t>
    </rPh>
    <rPh sb="9" eb="11">
      <t>テキゴウ</t>
    </rPh>
    <rPh sb="17" eb="19">
      <t>タイショウ</t>
    </rPh>
    <rPh sb="22" eb="24">
      <t>ヨウト</t>
    </rPh>
    <phoneticPr fontId="34"/>
  </si>
  <si>
    <t>(ア) 建築物上における樹木の量の確保に係る事項</t>
    <phoneticPr fontId="2"/>
  </si>
  <si>
    <t>　   b 建築物上樹木による割合</t>
    <phoneticPr fontId="2"/>
  </si>
  <si>
    <t xml:space="preserve">  　 a 樹木による緑化面積</t>
    <phoneticPr fontId="2"/>
  </si>
  <si>
    <t>(ア)  建築物上における樹木の量の確保に係る事項</t>
    <phoneticPr fontId="2"/>
  </si>
  <si>
    <t xml:space="preserve">  　 a 樹木による緑化面積</t>
    <phoneticPr fontId="2"/>
  </si>
  <si>
    <t>　   b 建築物上樹木による割合</t>
    <phoneticPr fontId="2"/>
  </si>
  <si>
    <t>(ア)太陽光発電（発電容量）</t>
    <rPh sb="5" eb="6">
      <t>コウ</t>
    </rPh>
    <rPh sb="6" eb="8">
      <t>ハツデン</t>
    </rPh>
    <rPh sb="9" eb="11">
      <t>ハツデン</t>
    </rPh>
    <rPh sb="11" eb="13">
      <t>ヨウリョウ</t>
    </rPh>
    <phoneticPr fontId="2"/>
  </si>
  <si>
    <t>(イ)太陽熱利用（熱利用容量）</t>
    <rPh sb="3" eb="6">
      <t>タイヨウネツ</t>
    </rPh>
    <rPh sb="6" eb="8">
      <t>リヨウ</t>
    </rPh>
    <rPh sb="9" eb="10">
      <t>ネツ</t>
    </rPh>
    <rPh sb="10" eb="12">
      <t>リヨウ</t>
    </rPh>
    <rPh sb="12" eb="14">
      <t>ヨウリョウ</t>
    </rPh>
    <phoneticPr fontId="2"/>
  </si>
  <si>
    <t>(ウ)地中熱利用（熱利用容量）</t>
    <rPh sb="3" eb="5">
      <t>チチュウ</t>
    </rPh>
    <rPh sb="5" eb="6">
      <t>ネツ</t>
    </rPh>
    <rPh sb="6" eb="8">
      <t>リヨウ</t>
    </rPh>
    <phoneticPr fontId="2"/>
  </si>
  <si>
    <t>発電容量又は熱利用容量_その他</t>
    <rPh sb="0" eb="2">
      <t>ハツデン</t>
    </rPh>
    <rPh sb="2" eb="4">
      <t>ヨウリョウ</t>
    </rPh>
    <rPh sb="4" eb="5">
      <t>マタ</t>
    </rPh>
    <rPh sb="6" eb="7">
      <t>ネツ</t>
    </rPh>
    <rPh sb="7" eb="9">
      <t>リヨウ</t>
    </rPh>
    <rPh sb="9" eb="11">
      <t>ヨウリョウ</t>
    </rPh>
    <rPh sb="14" eb="15">
      <t>タ</t>
    </rPh>
    <phoneticPr fontId="34"/>
  </si>
  <si>
    <t>1（１）ア</t>
    <phoneticPr fontId="34"/>
  </si>
  <si>
    <t>（例）南</t>
    <rPh sb="1" eb="2">
      <t>レイ</t>
    </rPh>
    <rPh sb="3" eb="4">
      <t>ミナミ</t>
    </rPh>
    <phoneticPr fontId="34"/>
  </si>
  <si>
    <t>1（１）イ</t>
    <phoneticPr fontId="34"/>
  </si>
  <si>
    <t>1（１）ウ</t>
    <phoneticPr fontId="34"/>
  </si>
  <si>
    <t>1：ある
2：ない</t>
    <phoneticPr fontId="34"/>
  </si>
  <si>
    <t>1（1）エ</t>
    <phoneticPr fontId="34"/>
  </si>
  <si>
    <t>1：十分
2：不十分</t>
    <rPh sb="2" eb="4">
      <t>ジュウブン</t>
    </rPh>
    <rPh sb="7" eb="10">
      <t>フジュウブン</t>
    </rPh>
    <phoneticPr fontId="34"/>
  </si>
  <si>
    <t>1（2）ア</t>
    <phoneticPr fontId="34"/>
  </si>
  <si>
    <t>1：導入する
2：導入を見送る</t>
    <rPh sb="2" eb="4">
      <t>ドウニュウ</t>
    </rPh>
    <rPh sb="9" eb="11">
      <t>ドウニュウ</t>
    </rPh>
    <rPh sb="12" eb="14">
      <t>ミオク</t>
    </rPh>
    <phoneticPr fontId="34"/>
  </si>
  <si>
    <t>1（2）イ</t>
    <phoneticPr fontId="34"/>
  </si>
  <si>
    <t>理由_日照が確保できない</t>
    <rPh sb="0" eb="2">
      <t>リユウ</t>
    </rPh>
    <rPh sb="3" eb="5">
      <t>ニッショウ</t>
    </rPh>
    <rPh sb="6" eb="8">
      <t>カクホ</t>
    </rPh>
    <phoneticPr fontId="2"/>
  </si>
  <si>
    <t>理由_敷地内に設置場所を確保できない</t>
    <rPh sb="0" eb="2">
      <t>リユウ</t>
    </rPh>
    <rPh sb="3" eb="5">
      <t>シキチ</t>
    </rPh>
    <rPh sb="5" eb="6">
      <t>ナイ</t>
    </rPh>
    <rPh sb="7" eb="9">
      <t>セッチ</t>
    </rPh>
    <rPh sb="9" eb="11">
      <t>バショ</t>
    </rPh>
    <rPh sb="12" eb="14">
      <t>カクホ</t>
    </rPh>
    <phoneticPr fontId="2"/>
  </si>
  <si>
    <t>理由_費用負担が大きい</t>
    <rPh sb="0" eb="2">
      <t>リユウ</t>
    </rPh>
    <rPh sb="3" eb="5">
      <t>ヒヨウ</t>
    </rPh>
    <rPh sb="5" eb="7">
      <t>フタン</t>
    </rPh>
    <rPh sb="8" eb="9">
      <t>オオ</t>
    </rPh>
    <phoneticPr fontId="2"/>
  </si>
  <si>
    <t>理由_新設時は見送るが、将来対応をする</t>
    <rPh sb="0" eb="2">
      <t>リユウ</t>
    </rPh>
    <rPh sb="3" eb="5">
      <t>シンセツ</t>
    </rPh>
    <rPh sb="5" eb="6">
      <t>ジ</t>
    </rPh>
    <rPh sb="7" eb="9">
      <t>ミオク</t>
    </rPh>
    <rPh sb="12" eb="14">
      <t>ショウライ</t>
    </rPh>
    <rPh sb="14" eb="16">
      <t>タイオウ</t>
    </rPh>
    <phoneticPr fontId="2"/>
  </si>
  <si>
    <t>理由_その他</t>
    <rPh sb="0" eb="2">
      <t>リユウ</t>
    </rPh>
    <rPh sb="5" eb="6">
      <t>タ</t>
    </rPh>
    <phoneticPr fontId="2"/>
  </si>
  <si>
    <t>理由_その他詳細</t>
    <rPh sb="0" eb="2">
      <t>リユウ</t>
    </rPh>
    <rPh sb="5" eb="6">
      <t>タ</t>
    </rPh>
    <rPh sb="6" eb="8">
      <t>ショウサイ</t>
    </rPh>
    <phoneticPr fontId="2"/>
  </si>
  <si>
    <t>太陽光・太陽熱</t>
    <rPh sb="0" eb="3">
      <t>タイヨウコウ</t>
    </rPh>
    <rPh sb="4" eb="7">
      <t>タイヨウネツ</t>
    </rPh>
    <phoneticPr fontId="2"/>
  </si>
  <si>
    <t>1（1）</t>
    <phoneticPr fontId="34"/>
  </si>
  <si>
    <t>1（2）</t>
    <phoneticPr fontId="34"/>
  </si>
  <si>
    <t>建築物用途_住宅等</t>
    <rPh sb="0" eb="3">
      <t>ケンチクブツ</t>
    </rPh>
    <rPh sb="3" eb="5">
      <t>ヨウト</t>
    </rPh>
    <rPh sb="6" eb="8">
      <t>ジュウタク</t>
    </rPh>
    <rPh sb="8" eb="9">
      <t>トウ</t>
    </rPh>
    <phoneticPr fontId="2"/>
  </si>
  <si>
    <t>建築物用途_ホテル等</t>
    <rPh sb="9" eb="10">
      <t>トウ</t>
    </rPh>
    <phoneticPr fontId="2"/>
  </si>
  <si>
    <t>建築物用途_病院等</t>
    <rPh sb="6" eb="8">
      <t>ビョウイン</t>
    </rPh>
    <rPh sb="8" eb="9">
      <t>トウ</t>
    </rPh>
    <phoneticPr fontId="2"/>
  </si>
  <si>
    <t>建築物用途_百貨店等</t>
    <rPh sb="6" eb="9">
      <t>ヒャッカテン</t>
    </rPh>
    <rPh sb="9" eb="10">
      <t>トウ</t>
    </rPh>
    <phoneticPr fontId="2"/>
  </si>
  <si>
    <t>建築物用途_事務所等</t>
    <rPh sb="6" eb="8">
      <t>ジム</t>
    </rPh>
    <rPh sb="8" eb="9">
      <t>ショ</t>
    </rPh>
    <rPh sb="9" eb="10">
      <t>トウ</t>
    </rPh>
    <phoneticPr fontId="2"/>
  </si>
  <si>
    <t>建築物用途_学校等</t>
    <rPh sb="6" eb="8">
      <t>ガッコウ</t>
    </rPh>
    <rPh sb="8" eb="9">
      <t>トウ</t>
    </rPh>
    <phoneticPr fontId="34"/>
  </si>
  <si>
    <t>建築物用途_飲食店等</t>
    <rPh sb="6" eb="8">
      <t>インショク</t>
    </rPh>
    <rPh sb="8" eb="9">
      <t>テン</t>
    </rPh>
    <rPh sb="9" eb="10">
      <t>トウ</t>
    </rPh>
    <phoneticPr fontId="34"/>
  </si>
  <si>
    <t>建築物用途_集会所等</t>
    <rPh sb="6" eb="9">
      <t>シュウカイジョ</t>
    </rPh>
    <rPh sb="9" eb="10">
      <t>トウ</t>
    </rPh>
    <phoneticPr fontId="34"/>
  </si>
  <si>
    <t>建築物用途_工場等</t>
    <rPh sb="6" eb="8">
      <t>コウジョウ</t>
    </rPh>
    <rPh sb="8" eb="9">
      <t>トウ</t>
    </rPh>
    <phoneticPr fontId="34"/>
  </si>
  <si>
    <t>中央熱源方式導入のため対応可能</t>
    <rPh sb="0" eb="2">
      <t>チュウオウ</t>
    </rPh>
    <rPh sb="2" eb="4">
      <t>ネツゲン</t>
    </rPh>
    <rPh sb="4" eb="6">
      <t>ホウシキ</t>
    </rPh>
    <rPh sb="6" eb="8">
      <t>ドウニュウ</t>
    </rPh>
    <rPh sb="11" eb="13">
      <t>タイオウ</t>
    </rPh>
    <rPh sb="13" eb="15">
      <t>カノウ</t>
    </rPh>
    <phoneticPr fontId="34"/>
  </si>
  <si>
    <t>個別式熱源の導入のため対応不可</t>
    <rPh sb="0" eb="2">
      <t>コベツ</t>
    </rPh>
    <rPh sb="2" eb="3">
      <t>シキ</t>
    </rPh>
    <rPh sb="3" eb="5">
      <t>ネツゲン</t>
    </rPh>
    <rPh sb="6" eb="8">
      <t>ドウニュウ</t>
    </rPh>
    <rPh sb="11" eb="13">
      <t>タイオウ</t>
    </rPh>
    <rPh sb="13" eb="15">
      <t>フカ</t>
    </rPh>
    <phoneticPr fontId="2"/>
  </si>
  <si>
    <t>基礎杭の利用</t>
    <rPh sb="0" eb="2">
      <t>キソ</t>
    </rPh>
    <rPh sb="2" eb="3">
      <t>クイ</t>
    </rPh>
    <rPh sb="4" eb="6">
      <t>リヨウ</t>
    </rPh>
    <phoneticPr fontId="2"/>
  </si>
  <si>
    <t>1：対応可能
2：対応不可</t>
    <rPh sb="2" eb="4">
      <t>タイオウ</t>
    </rPh>
    <rPh sb="4" eb="6">
      <t>カノウ</t>
    </rPh>
    <rPh sb="9" eb="11">
      <t>タイオウ</t>
    </rPh>
    <rPh sb="11" eb="13">
      <t>フカ</t>
    </rPh>
    <phoneticPr fontId="34"/>
  </si>
  <si>
    <t>熱交換井の利用</t>
    <rPh sb="0" eb="3">
      <t>ネツコウカン</t>
    </rPh>
    <rPh sb="3" eb="4">
      <t>イ</t>
    </rPh>
    <rPh sb="5" eb="7">
      <t>リヨウ</t>
    </rPh>
    <phoneticPr fontId="2"/>
  </si>
  <si>
    <t>1：場所確保可能
2：場所確保不可</t>
    <rPh sb="2" eb="4">
      <t>バショ</t>
    </rPh>
    <rPh sb="4" eb="6">
      <t>カクホ</t>
    </rPh>
    <rPh sb="6" eb="8">
      <t>カノウ</t>
    </rPh>
    <rPh sb="11" eb="13">
      <t>バショ</t>
    </rPh>
    <rPh sb="13" eb="15">
      <t>カクホ</t>
    </rPh>
    <rPh sb="15" eb="17">
      <t>フカ</t>
    </rPh>
    <phoneticPr fontId="34"/>
  </si>
  <si>
    <t>設置に備えた対応</t>
    <rPh sb="0" eb="2">
      <t>セッチ</t>
    </rPh>
    <rPh sb="3" eb="4">
      <t>ソナ</t>
    </rPh>
    <rPh sb="6" eb="8">
      <t>タイオウ</t>
    </rPh>
    <phoneticPr fontId="2"/>
  </si>
  <si>
    <t>1：無
2：有</t>
    <rPh sb="2" eb="3">
      <t>ナ</t>
    </rPh>
    <rPh sb="6" eb="7">
      <t>アリ</t>
    </rPh>
    <phoneticPr fontId="34"/>
  </si>
  <si>
    <t>1（3）</t>
    <phoneticPr fontId="34"/>
  </si>
  <si>
    <t>地中熱利用設備の導入検討結果</t>
    <rPh sb="0" eb="2">
      <t>チチュウ</t>
    </rPh>
    <rPh sb="2" eb="3">
      <t>ネツ</t>
    </rPh>
    <rPh sb="3" eb="5">
      <t>リヨウ</t>
    </rPh>
    <rPh sb="5" eb="7">
      <t>セツビ</t>
    </rPh>
    <rPh sb="8" eb="10">
      <t>ドウニュウ</t>
    </rPh>
    <rPh sb="10" eb="12">
      <t>ケントウ</t>
    </rPh>
    <rPh sb="12" eb="14">
      <t>ケッカ</t>
    </rPh>
    <phoneticPr fontId="2"/>
  </si>
  <si>
    <t>理由_熱負荷に対し地中熱を有効利用できない（利用量・利用温度など）</t>
    <rPh sb="0" eb="2">
      <t>リユウ</t>
    </rPh>
    <phoneticPr fontId="34"/>
  </si>
  <si>
    <t>理由_熱源機器の熱源方式が個別式であるため地中熱を有効利用できない</t>
    <phoneticPr fontId="34"/>
  </si>
  <si>
    <t>理由_建物躯体（基礎杭）での対応ができない</t>
    <phoneticPr fontId="34"/>
  </si>
  <si>
    <t>理由_敷地内に熱交換井を設置するスペースが確保できない</t>
    <phoneticPr fontId="34"/>
  </si>
  <si>
    <t>理由_費用負担が大きい</t>
    <phoneticPr fontId="34"/>
  </si>
  <si>
    <t>理由_新設時は見送るが、将来対応をする</t>
    <rPh sb="3" eb="5">
      <t>シンセツ</t>
    </rPh>
    <rPh sb="5" eb="6">
      <t>ジ</t>
    </rPh>
    <rPh sb="7" eb="9">
      <t>ミオク</t>
    </rPh>
    <rPh sb="12" eb="14">
      <t>ショウライ</t>
    </rPh>
    <rPh sb="14" eb="16">
      <t>タイオウ</t>
    </rPh>
    <phoneticPr fontId="2"/>
  </si>
  <si>
    <t>理由_その他</t>
    <rPh sb="5" eb="6">
      <t>タ</t>
    </rPh>
    <phoneticPr fontId="2"/>
  </si>
  <si>
    <t>理由_その他詳細</t>
    <rPh sb="5" eb="6">
      <t>タ</t>
    </rPh>
    <rPh sb="6" eb="8">
      <t>ショウサイ</t>
    </rPh>
    <phoneticPr fontId="2"/>
  </si>
  <si>
    <t>入手可能バイオマス_木質系廃棄物</t>
    <rPh sb="0" eb="2">
      <t>ニュウシュ</t>
    </rPh>
    <rPh sb="2" eb="4">
      <t>カノウ</t>
    </rPh>
    <rPh sb="10" eb="12">
      <t>モクシツ</t>
    </rPh>
    <rPh sb="12" eb="13">
      <t>ケイ</t>
    </rPh>
    <rPh sb="13" eb="16">
      <t>ハイキブツ</t>
    </rPh>
    <phoneticPr fontId="2"/>
  </si>
  <si>
    <t>入手可能バイオマス_食品残さ</t>
    <rPh sb="10" eb="12">
      <t>ショクヒン</t>
    </rPh>
    <rPh sb="12" eb="13">
      <t>ザン</t>
    </rPh>
    <phoneticPr fontId="2"/>
  </si>
  <si>
    <t>入手可能バイオマス_その他</t>
    <rPh sb="12" eb="13">
      <t>タ</t>
    </rPh>
    <phoneticPr fontId="2"/>
  </si>
  <si>
    <t>入手可能バイオマス_その他詳細</t>
    <rPh sb="12" eb="13">
      <t>タ</t>
    </rPh>
    <rPh sb="13" eb="15">
      <t>ショウサイ</t>
    </rPh>
    <phoneticPr fontId="2"/>
  </si>
  <si>
    <t>バイオマスエネルギー変換方法_燃焼による熱利用</t>
    <rPh sb="10" eb="12">
      <t>ヘンカン</t>
    </rPh>
    <rPh sb="12" eb="14">
      <t>ホウホウ</t>
    </rPh>
    <rPh sb="15" eb="17">
      <t>ネンショウ</t>
    </rPh>
    <rPh sb="20" eb="21">
      <t>ネツ</t>
    </rPh>
    <rPh sb="21" eb="23">
      <t>リヨウ</t>
    </rPh>
    <phoneticPr fontId="2"/>
  </si>
  <si>
    <t>バイオマスエネルギー変換方法_ガス化による発電</t>
    <rPh sb="10" eb="12">
      <t>ヘンカン</t>
    </rPh>
    <rPh sb="12" eb="14">
      <t>ホウホウ</t>
    </rPh>
    <rPh sb="17" eb="18">
      <t>カ</t>
    </rPh>
    <rPh sb="21" eb="23">
      <t>ハツデン</t>
    </rPh>
    <phoneticPr fontId="2"/>
  </si>
  <si>
    <t>バイオマスエネルギー変換方法_その他</t>
    <rPh sb="17" eb="18">
      <t>タ</t>
    </rPh>
    <phoneticPr fontId="2"/>
  </si>
  <si>
    <t>バイオマスエネルギー変換方法_その他詳細</t>
    <rPh sb="17" eb="18">
      <t>タ</t>
    </rPh>
    <rPh sb="18" eb="20">
      <t>ショウサイ</t>
    </rPh>
    <phoneticPr fontId="2"/>
  </si>
  <si>
    <t>設置可能場所の確保_屋内</t>
    <rPh sb="0" eb="2">
      <t>セッチ</t>
    </rPh>
    <rPh sb="2" eb="4">
      <t>カノウ</t>
    </rPh>
    <rPh sb="4" eb="6">
      <t>バショ</t>
    </rPh>
    <rPh sb="7" eb="9">
      <t>カクホ</t>
    </rPh>
    <rPh sb="10" eb="12">
      <t>オクナイ</t>
    </rPh>
    <phoneticPr fontId="2"/>
  </si>
  <si>
    <t>設置可能場所の確保_屋外</t>
    <rPh sb="0" eb="2">
      <t>セッチ</t>
    </rPh>
    <rPh sb="2" eb="4">
      <t>カノウ</t>
    </rPh>
    <rPh sb="4" eb="6">
      <t>バショ</t>
    </rPh>
    <rPh sb="7" eb="9">
      <t>カクホ</t>
    </rPh>
    <rPh sb="10" eb="12">
      <t>オクガイ</t>
    </rPh>
    <phoneticPr fontId="2"/>
  </si>
  <si>
    <t>設置可能場所面積</t>
    <rPh sb="0" eb="2">
      <t>セッチ</t>
    </rPh>
    <rPh sb="2" eb="4">
      <t>カノウ</t>
    </rPh>
    <rPh sb="4" eb="6">
      <t>バショ</t>
    </rPh>
    <rPh sb="6" eb="8">
      <t>メンセキ</t>
    </rPh>
    <phoneticPr fontId="34"/>
  </si>
  <si>
    <t>バイオマス保管場所の確保_屋内</t>
    <rPh sb="5" eb="7">
      <t>ホカン</t>
    </rPh>
    <rPh sb="7" eb="9">
      <t>バショ</t>
    </rPh>
    <rPh sb="10" eb="12">
      <t>カクホ</t>
    </rPh>
    <rPh sb="13" eb="15">
      <t>オクナイ</t>
    </rPh>
    <phoneticPr fontId="2"/>
  </si>
  <si>
    <t>バイオマス保管場所の確保_屋外</t>
    <rPh sb="5" eb="7">
      <t>ホカン</t>
    </rPh>
    <rPh sb="7" eb="9">
      <t>バショ</t>
    </rPh>
    <rPh sb="10" eb="12">
      <t>カクホ</t>
    </rPh>
    <rPh sb="13" eb="15">
      <t>オクガイ</t>
    </rPh>
    <phoneticPr fontId="2"/>
  </si>
  <si>
    <t>1（2）ウ</t>
    <phoneticPr fontId="34"/>
  </si>
  <si>
    <t>周囲影響対策_臭気</t>
    <rPh sb="0" eb="2">
      <t>シュウイ</t>
    </rPh>
    <rPh sb="2" eb="4">
      <t>エイキョウ</t>
    </rPh>
    <rPh sb="4" eb="6">
      <t>タイサク</t>
    </rPh>
    <rPh sb="7" eb="9">
      <t>シュウキ</t>
    </rPh>
    <phoneticPr fontId="34"/>
  </si>
  <si>
    <t>周囲影響対策_排ガス</t>
    <rPh sb="0" eb="2">
      <t>シュウイ</t>
    </rPh>
    <rPh sb="2" eb="4">
      <t>エイキョウ</t>
    </rPh>
    <rPh sb="4" eb="6">
      <t>タイサク</t>
    </rPh>
    <rPh sb="7" eb="8">
      <t>ハイ</t>
    </rPh>
    <phoneticPr fontId="34"/>
  </si>
  <si>
    <t>周囲影響対策_騒音</t>
    <rPh sb="0" eb="2">
      <t>シュウイ</t>
    </rPh>
    <rPh sb="2" eb="4">
      <t>エイキョウ</t>
    </rPh>
    <rPh sb="4" eb="6">
      <t>タイサク</t>
    </rPh>
    <rPh sb="7" eb="9">
      <t>ソウオン</t>
    </rPh>
    <phoneticPr fontId="34"/>
  </si>
  <si>
    <t>1（2）エ</t>
    <phoneticPr fontId="34"/>
  </si>
  <si>
    <t>設置に備えた対応</t>
    <rPh sb="0" eb="2">
      <t>セッチ</t>
    </rPh>
    <rPh sb="3" eb="4">
      <t>ソナ</t>
    </rPh>
    <rPh sb="6" eb="8">
      <t>タイオウ</t>
    </rPh>
    <phoneticPr fontId="34"/>
  </si>
  <si>
    <t>設置に備えた対応_措置内容</t>
    <rPh sb="0" eb="2">
      <t>セッチ</t>
    </rPh>
    <rPh sb="3" eb="4">
      <t>ソナ</t>
    </rPh>
    <rPh sb="6" eb="8">
      <t>タイオウ</t>
    </rPh>
    <rPh sb="9" eb="11">
      <t>ソチ</t>
    </rPh>
    <rPh sb="11" eb="13">
      <t>ナイヨウ</t>
    </rPh>
    <phoneticPr fontId="34"/>
  </si>
  <si>
    <t>バイオマス利用・熱利用の導入検討結果</t>
    <rPh sb="5" eb="7">
      <t>リヨウ</t>
    </rPh>
    <rPh sb="8" eb="9">
      <t>ネツ</t>
    </rPh>
    <rPh sb="9" eb="11">
      <t>リヨウ</t>
    </rPh>
    <rPh sb="12" eb="14">
      <t>ドウニュウ</t>
    </rPh>
    <rPh sb="14" eb="16">
      <t>ケントウ</t>
    </rPh>
    <rPh sb="16" eb="18">
      <t>ケッカ</t>
    </rPh>
    <phoneticPr fontId="2"/>
  </si>
  <si>
    <t>理由_バイオマスを有効利用できない（量が不足・入手先が遠距離など）</t>
    <phoneticPr fontId="34"/>
  </si>
  <si>
    <t>理由_敷地内に設置するスペースを確保できない</t>
    <phoneticPr fontId="34"/>
  </si>
  <si>
    <t>理由_周囲への影響が大きく、対応ができない</t>
    <phoneticPr fontId="34"/>
  </si>
  <si>
    <t>文字</t>
    <rPh sb="0" eb="2">
      <t>モジ</t>
    </rPh>
    <phoneticPr fontId="2"/>
  </si>
  <si>
    <t>再エネ利用方法_直接利用1有無</t>
    <rPh sb="0" eb="1">
      <t>サイ</t>
    </rPh>
    <rPh sb="3" eb="5">
      <t>リヨウ</t>
    </rPh>
    <rPh sb="4" eb="5">
      <t>チョクリ</t>
    </rPh>
    <rPh sb="5" eb="7">
      <t>ホウホウ</t>
    </rPh>
    <rPh sb="8" eb="10">
      <t>チョクセツ</t>
    </rPh>
    <rPh sb="10" eb="12">
      <t>リヨウ</t>
    </rPh>
    <rPh sb="13" eb="15">
      <t>ウム</t>
    </rPh>
    <phoneticPr fontId="34"/>
  </si>
  <si>
    <t>0,1</t>
    <phoneticPr fontId="34"/>
  </si>
  <si>
    <t>0：無
1：有</t>
    <rPh sb="2" eb="3">
      <t>ナ</t>
    </rPh>
    <rPh sb="6" eb="7">
      <t>アリ</t>
    </rPh>
    <phoneticPr fontId="34"/>
  </si>
  <si>
    <t>（1）</t>
    <phoneticPr fontId="34"/>
  </si>
  <si>
    <t>再エネ直接利用1_内容</t>
    <rPh sb="0" eb="1">
      <t>サイ</t>
    </rPh>
    <rPh sb="3" eb="5">
      <t>チョクセツ</t>
    </rPh>
    <rPh sb="5" eb="7">
      <t>リヨウ</t>
    </rPh>
    <rPh sb="9" eb="11">
      <t>ナイヨウ</t>
    </rPh>
    <phoneticPr fontId="34"/>
  </si>
  <si>
    <t>（2）</t>
    <phoneticPr fontId="34"/>
  </si>
  <si>
    <t>再エネ直接利用1_規模</t>
    <rPh sb="0" eb="1">
      <t>サイ</t>
    </rPh>
    <rPh sb="3" eb="5">
      <t>チョクセツ</t>
    </rPh>
    <rPh sb="5" eb="7">
      <t>リヨウ</t>
    </rPh>
    <rPh sb="9" eb="11">
      <t>キボ</t>
    </rPh>
    <phoneticPr fontId="34"/>
  </si>
  <si>
    <t>（3）</t>
    <phoneticPr fontId="34"/>
  </si>
  <si>
    <t>再エネ直接利用1_一次エネ換算削減量</t>
    <rPh sb="0" eb="1">
      <t>サイ</t>
    </rPh>
    <rPh sb="3" eb="5">
      <t>チョクセツ</t>
    </rPh>
    <rPh sb="5" eb="7">
      <t>リヨウ</t>
    </rPh>
    <rPh sb="9" eb="11">
      <t>イチジ</t>
    </rPh>
    <rPh sb="13" eb="15">
      <t>カンサン</t>
    </rPh>
    <rPh sb="15" eb="17">
      <t>サクゲン</t>
    </rPh>
    <rPh sb="17" eb="18">
      <t>リョウ</t>
    </rPh>
    <phoneticPr fontId="34"/>
  </si>
  <si>
    <t>再エネ利用方法_直接利用2有無</t>
    <rPh sb="0" eb="1">
      <t>サイ</t>
    </rPh>
    <rPh sb="3" eb="5">
      <t>リヨウ</t>
    </rPh>
    <rPh sb="4" eb="5">
      <t>チョクリ</t>
    </rPh>
    <rPh sb="5" eb="7">
      <t>ホウホウ</t>
    </rPh>
    <rPh sb="8" eb="10">
      <t>チョクセツ</t>
    </rPh>
    <rPh sb="10" eb="12">
      <t>リヨウ</t>
    </rPh>
    <rPh sb="13" eb="15">
      <t>ウム</t>
    </rPh>
    <phoneticPr fontId="34"/>
  </si>
  <si>
    <t>再エネ直接利用2_内容</t>
    <rPh sb="0" eb="1">
      <t>サイ</t>
    </rPh>
    <rPh sb="3" eb="5">
      <t>チョクセツ</t>
    </rPh>
    <rPh sb="5" eb="7">
      <t>リヨウ</t>
    </rPh>
    <rPh sb="9" eb="11">
      <t>ナイヨウ</t>
    </rPh>
    <phoneticPr fontId="34"/>
  </si>
  <si>
    <t>再エネ直接利用2_規模</t>
    <rPh sb="0" eb="1">
      <t>サイ</t>
    </rPh>
    <rPh sb="3" eb="5">
      <t>チョクセツ</t>
    </rPh>
    <rPh sb="5" eb="7">
      <t>リヨウ</t>
    </rPh>
    <rPh sb="9" eb="11">
      <t>キボ</t>
    </rPh>
    <phoneticPr fontId="34"/>
  </si>
  <si>
    <t>再エネ直接利用2_一次エネ換算削減量</t>
    <rPh sb="0" eb="1">
      <t>サイ</t>
    </rPh>
    <rPh sb="3" eb="5">
      <t>チョクセツ</t>
    </rPh>
    <rPh sb="5" eb="7">
      <t>リヨウ</t>
    </rPh>
    <rPh sb="9" eb="11">
      <t>イチジ</t>
    </rPh>
    <rPh sb="13" eb="15">
      <t>カンサン</t>
    </rPh>
    <rPh sb="15" eb="17">
      <t>サクゲン</t>
    </rPh>
    <rPh sb="17" eb="18">
      <t>リョウ</t>
    </rPh>
    <phoneticPr fontId="34"/>
  </si>
  <si>
    <t>再エネ利用方法_直接利用3有無</t>
    <rPh sb="0" eb="1">
      <t>サイ</t>
    </rPh>
    <rPh sb="3" eb="5">
      <t>リヨウ</t>
    </rPh>
    <rPh sb="4" eb="5">
      <t>チョクリ</t>
    </rPh>
    <rPh sb="5" eb="7">
      <t>ホウホウ</t>
    </rPh>
    <rPh sb="8" eb="10">
      <t>チョクセツ</t>
    </rPh>
    <rPh sb="10" eb="12">
      <t>リヨウ</t>
    </rPh>
    <rPh sb="13" eb="15">
      <t>ウム</t>
    </rPh>
    <phoneticPr fontId="34"/>
  </si>
  <si>
    <t>再エネ直接利用3_内容</t>
    <rPh sb="0" eb="1">
      <t>サイ</t>
    </rPh>
    <rPh sb="3" eb="5">
      <t>チョクセツ</t>
    </rPh>
    <rPh sb="5" eb="7">
      <t>リヨウ</t>
    </rPh>
    <rPh sb="9" eb="11">
      <t>ナイヨウ</t>
    </rPh>
    <phoneticPr fontId="34"/>
  </si>
  <si>
    <t>再エネ直接利用3_規模</t>
    <rPh sb="0" eb="1">
      <t>サイ</t>
    </rPh>
    <rPh sb="3" eb="5">
      <t>チョクセツ</t>
    </rPh>
    <rPh sb="5" eb="7">
      <t>リヨウ</t>
    </rPh>
    <rPh sb="9" eb="11">
      <t>キボ</t>
    </rPh>
    <phoneticPr fontId="34"/>
  </si>
  <si>
    <t>再エネ直接利用3_一次エネ換算削減量</t>
    <rPh sb="0" eb="1">
      <t>サイ</t>
    </rPh>
    <rPh sb="3" eb="5">
      <t>チョクセツ</t>
    </rPh>
    <rPh sb="5" eb="7">
      <t>リヨウ</t>
    </rPh>
    <rPh sb="9" eb="11">
      <t>イチジ</t>
    </rPh>
    <rPh sb="13" eb="15">
      <t>カンサン</t>
    </rPh>
    <rPh sb="15" eb="17">
      <t>サクゲン</t>
    </rPh>
    <rPh sb="17" eb="18">
      <t>リョウ</t>
    </rPh>
    <phoneticPr fontId="34"/>
  </si>
  <si>
    <t>再エネ利用方法_その他利用1有無</t>
    <rPh sb="0" eb="1">
      <t>サイ</t>
    </rPh>
    <rPh sb="3" eb="5">
      <t>リヨウ</t>
    </rPh>
    <rPh sb="5" eb="7">
      <t>ホウホウ</t>
    </rPh>
    <rPh sb="10" eb="11">
      <t>タ</t>
    </rPh>
    <rPh sb="11" eb="13">
      <t>リヨウ</t>
    </rPh>
    <rPh sb="14" eb="16">
      <t>ウム</t>
    </rPh>
    <phoneticPr fontId="34"/>
  </si>
  <si>
    <t>再エネその他利用1_内容</t>
    <rPh sb="0" eb="1">
      <t>サイ</t>
    </rPh>
    <rPh sb="5" eb="6">
      <t>タ</t>
    </rPh>
    <rPh sb="6" eb="8">
      <t>リヨウ</t>
    </rPh>
    <rPh sb="7" eb="8">
      <t>チョクリ</t>
    </rPh>
    <rPh sb="10" eb="12">
      <t>ナイヨウ</t>
    </rPh>
    <phoneticPr fontId="34"/>
  </si>
  <si>
    <t>再エネその他利用1_規模</t>
    <rPh sb="0" eb="1">
      <t>サイ</t>
    </rPh>
    <rPh sb="5" eb="6">
      <t>タ</t>
    </rPh>
    <rPh sb="6" eb="8">
      <t>リヨウ</t>
    </rPh>
    <rPh sb="7" eb="8">
      <t>チョクリ</t>
    </rPh>
    <rPh sb="10" eb="12">
      <t>キボ</t>
    </rPh>
    <phoneticPr fontId="34"/>
  </si>
  <si>
    <t>再エネその他利用1_一次エネ換算削減量</t>
    <rPh sb="0" eb="1">
      <t>サイ</t>
    </rPh>
    <rPh sb="5" eb="6">
      <t>タ</t>
    </rPh>
    <rPh sb="6" eb="8">
      <t>リヨウ</t>
    </rPh>
    <rPh sb="7" eb="8">
      <t>チョクリ</t>
    </rPh>
    <rPh sb="10" eb="12">
      <t>イチジ</t>
    </rPh>
    <rPh sb="14" eb="16">
      <t>カンサン</t>
    </rPh>
    <rPh sb="16" eb="18">
      <t>サクゲン</t>
    </rPh>
    <rPh sb="18" eb="19">
      <t>リョウ</t>
    </rPh>
    <phoneticPr fontId="34"/>
  </si>
  <si>
    <t>再エネ利用方法_その他利用2有無</t>
    <rPh sb="0" eb="1">
      <t>サイ</t>
    </rPh>
    <rPh sb="3" eb="5">
      <t>リヨウ</t>
    </rPh>
    <rPh sb="5" eb="7">
      <t>ホウホウ</t>
    </rPh>
    <rPh sb="10" eb="11">
      <t>タ</t>
    </rPh>
    <rPh sb="11" eb="13">
      <t>リヨウ</t>
    </rPh>
    <rPh sb="14" eb="16">
      <t>ウム</t>
    </rPh>
    <phoneticPr fontId="34"/>
  </si>
  <si>
    <t>再エネその他利用2_内容</t>
    <rPh sb="0" eb="1">
      <t>サイ</t>
    </rPh>
    <rPh sb="5" eb="6">
      <t>タ</t>
    </rPh>
    <rPh sb="6" eb="8">
      <t>リヨウ</t>
    </rPh>
    <rPh sb="7" eb="8">
      <t>チョクリ</t>
    </rPh>
    <rPh sb="10" eb="12">
      <t>ナイヨウ</t>
    </rPh>
    <phoneticPr fontId="34"/>
  </si>
  <si>
    <t>再エネその他利用2_規模</t>
    <rPh sb="0" eb="1">
      <t>サイ</t>
    </rPh>
    <rPh sb="5" eb="6">
      <t>タ</t>
    </rPh>
    <rPh sb="6" eb="8">
      <t>リヨウ</t>
    </rPh>
    <rPh sb="7" eb="8">
      <t>チョクリ</t>
    </rPh>
    <rPh sb="10" eb="12">
      <t>キボ</t>
    </rPh>
    <phoneticPr fontId="34"/>
  </si>
  <si>
    <t>再エネその他利用2_一次エネ換算削減量</t>
    <rPh sb="0" eb="1">
      <t>サイ</t>
    </rPh>
    <rPh sb="5" eb="6">
      <t>タ</t>
    </rPh>
    <rPh sb="6" eb="8">
      <t>リヨウ</t>
    </rPh>
    <rPh sb="7" eb="8">
      <t>チョクリ</t>
    </rPh>
    <rPh sb="10" eb="12">
      <t>イチジ</t>
    </rPh>
    <rPh sb="14" eb="16">
      <t>カンサン</t>
    </rPh>
    <rPh sb="16" eb="18">
      <t>サクゲン</t>
    </rPh>
    <rPh sb="18" eb="19">
      <t>リョウ</t>
    </rPh>
    <phoneticPr fontId="34"/>
  </si>
  <si>
    <t>再エネ利用方法_その他利用3有無</t>
    <rPh sb="0" eb="1">
      <t>サイ</t>
    </rPh>
    <rPh sb="3" eb="5">
      <t>リヨウ</t>
    </rPh>
    <rPh sb="5" eb="7">
      <t>ホウホウ</t>
    </rPh>
    <rPh sb="10" eb="11">
      <t>タ</t>
    </rPh>
    <rPh sb="11" eb="13">
      <t>リヨウ</t>
    </rPh>
    <rPh sb="14" eb="16">
      <t>ウム</t>
    </rPh>
    <phoneticPr fontId="34"/>
  </si>
  <si>
    <t>再エネその他利用3_内容</t>
    <rPh sb="0" eb="1">
      <t>サイ</t>
    </rPh>
    <rPh sb="5" eb="6">
      <t>タ</t>
    </rPh>
    <rPh sb="6" eb="8">
      <t>リヨウ</t>
    </rPh>
    <rPh sb="7" eb="8">
      <t>チョクリ</t>
    </rPh>
    <rPh sb="10" eb="12">
      <t>ナイヨウ</t>
    </rPh>
    <phoneticPr fontId="34"/>
  </si>
  <si>
    <t>再エネその他利用3_規模</t>
    <rPh sb="0" eb="1">
      <t>サイ</t>
    </rPh>
    <rPh sb="5" eb="6">
      <t>タ</t>
    </rPh>
    <rPh sb="6" eb="8">
      <t>リヨウ</t>
    </rPh>
    <rPh sb="7" eb="8">
      <t>チョクリ</t>
    </rPh>
    <rPh sb="10" eb="12">
      <t>キボ</t>
    </rPh>
    <phoneticPr fontId="34"/>
  </si>
  <si>
    <t>再エネその他利用3_一次エネ換算削減量</t>
    <rPh sb="0" eb="1">
      <t>サイ</t>
    </rPh>
    <rPh sb="5" eb="6">
      <t>タ</t>
    </rPh>
    <rPh sb="6" eb="8">
      <t>リヨウ</t>
    </rPh>
    <rPh sb="7" eb="8">
      <t>チョクリ</t>
    </rPh>
    <rPh sb="10" eb="12">
      <t>イチジ</t>
    </rPh>
    <rPh sb="14" eb="16">
      <t>カンサン</t>
    </rPh>
    <rPh sb="16" eb="18">
      <t>サクゲン</t>
    </rPh>
    <rPh sb="18" eb="19">
      <t>リョウ</t>
    </rPh>
    <phoneticPr fontId="34"/>
  </si>
  <si>
    <t>　（ブランク）
1:1
2:2
3:3</t>
    <phoneticPr fontId="34"/>
  </si>
  <si>
    <t>（ブランク）
1
2
3</t>
    <phoneticPr fontId="34"/>
  </si>
  <si>
    <t>高木による緑化面積の割合</t>
    <rPh sb="0" eb="2">
      <t>コウボク</t>
    </rPh>
    <rPh sb="5" eb="7">
      <t>リョクカ</t>
    </rPh>
    <rPh sb="7" eb="9">
      <t>メンセキ</t>
    </rPh>
    <rPh sb="10" eb="12">
      <t>ワリアイ</t>
    </rPh>
    <phoneticPr fontId="34"/>
  </si>
  <si>
    <t>発電容量_太陽光発電設備（kW）</t>
    <rPh sb="0" eb="2">
      <t>ハツデン</t>
    </rPh>
    <rPh sb="2" eb="4">
      <t>ヨウリョウ</t>
    </rPh>
    <rPh sb="5" eb="8">
      <t>タイヨウコウ</t>
    </rPh>
    <rPh sb="8" eb="10">
      <t>ハツデン</t>
    </rPh>
    <rPh sb="10" eb="12">
      <t>セツビ</t>
    </rPh>
    <phoneticPr fontId="34"/>
  </si>
  <si>
    <t>MJ/h</t>
    <phoneticPr fontId="2"/>
  </si>
  <si>
    <t>熱利用容量_太陽熱利用（MJ/h）</t>
    <rPh sb="0" eb="1">
      <t>ネツ</t>
    </rPh>
    <rPh sb="1" eb="3">
      <t>リヨウ</t>
    </rPh>
    <rPh sb="3" eb="5">
      <t>ヨウリョウ</t>
    </rPh>
    <rPh sb="6" eb="9">
      <t>タイヨウネツ</t>
    </rPh>
    <rPh sb="9" eb="11">
      <t>リヨウ</t>
    </rPh>
    <phoneticPr fontId="34"/>
  </si>
  <si>
    <t>熱利用容量_地中熱利用（MJ/h）</t>
    <rPh sb="0" eb="1">
      <t>ネツ</t>
    </rPh>
    <rPh sb="1" eb="3">
      <t>リヨウ</t>
    </rPh>
    <rPh sb="3" eb="5">
      <t>ヨウリョウ</t>
    </rPh>
    <rPh sb="6" eb="8">
      <t>チチュウ</t>
    </rPh>
    <rPh sb="8" eb="9">
      <t>ネツ</t>
    </rPh>
    <rPh sb="9" eb="11">
      <t>リヨウ</t>
    </rPh>
    <phoneticPr fontId="34"/>
  </si>
  <si>
    <t>熱利用容量_太陽熱利用（kW）</t>
    <rPh sb="0" eb="1">
      <t>ネツ</t>
    </rPh>
    <rPh sb="1" eb="3">
      <t>リヨウ</t>
    </rPh>
    <rPh sb="3" eb="5">
      <t>ヨウリョウ</t>
    </rPh>
    <rPh sb="6" eb="9">
      <t>タイヨウネツ</t>
    </rPh>
    <rPh sb="9" eb="11">
      <t>リヨウ</t>
    </rPh>
    <phoneticPr fontId="34"/>
  </si>
  <si>
    <t>熱利用容量_地中熱利用（kW）</t>
    <rPh sb="0" eb="1">
      <t>ネツ</t>
    </rPh>
    <rPh sb="1" eb="3">
      <t>リヨウ</t>
    </rPh>
    <rPh sb="3" eb="5">
      <t>ヨウリョウ</t>
    </rPh>
    <rPh sb="6" eb="8">
      <t>チチュウ</t>
    </rPh>
    <rPh sb="8" eb="9">
      <t>ネツ</t>
    </rPh>
    <rPh sb="9" eb="11">
      <t>リヨウ</t>
    </rPh>
    <phoneticPr fontId="34"/>
  </si>
  <si>
    <t>セル入力値</t>
    <rPh sb="2" eb="4">
      <t>ニュウリョク</t>
    </rPh>
    <rPh sb="4" eb="5">
      <t>チ</t>
    </rPh>
    <phoneticPr fontId="2"/>
  </si>
  <si>
    <t>データ取込み</t>
    <rPh sb="3" eb="5">
      <t>トリコ</t>
    </rPh>
    <phoneticPr fontId="2"/>
  </si>
  <si>
    <t>数値</t>
    <rPh sb="0" eb="2">
      <t>スウチ</t>
    </rPh>
    <phoneticPr fontId="2"/>
  </si>
  <si>
    <t>システムから割当て</t>
    <rPh sb="6" eb="8">
      <t>ワリア</t>
    </rPh>
    <phoneticPr fontId="2"/>
  </si>
  <si>
    <t>ア
(イ)</t>
  </si>
  <si>
    <t>ア
(ウ)</t>
  </si>
  <si>
    <t>　（ブランク）
1：段階1
2：段階2
3：段階3</t>
  </si>
  <si>
    <t>小数（2ケタ）</t>
    <rPh sb="0" eb="2">
      <t>ショウスウ</t>
    </rPh>
    <phoneticPr fontId="4"/>
  </si>
  <si>
    <t>　    b  設計一次エネルギー消費量</t>
    <rPh sb="8" eb="10">
      <t>セッケイ</t>
    </rPh>
    <rPh sb="10" eb="12">
      <t>イチジ</t>
    </rPh>
    <rPh sb="17" eb="20">
      <t>ショウヒリョウ</t>
    </rPh>
    <phoneticPr fontId="2"/>
  </si>
  <si>
    <t>　    c  基準一次エネルギー消費量</t>
    <rPh sb="8" eb="10">
      <t>キジュン</t>
    </rPh>
    <rPh sb="10" eb="12">
      <t>イチジ</t>
    </rPh>
    <rPh sb="17" eb="20">
      <t>ショウヒリョウ</t>
    </rPh>
    <phoneticPr fontId="2"/>
  </si>
  <si>
    <t>(イ) a PAL*低減率</t>
    <rPh sb="10" eb="12">
      <t>テイゲン</t>
    </rPh>
    <rPh sb="12" eb="13">
      <t>リツ</t>
    </rPh>
    <phoneticPr fontId="2"/>
  </si>
  <si>
    <t>　    c  PAL*の基準値</t>
    <rPh sb="13" eb="16">
      <t>キジュンチ</t>
    </rPh>
    <phoneticPr fontId="2"/>
  </si>
  <si>
    <t>(キ)窓の日射熱取得率（η）</t>
    <rPh sb="3" eb="4">
      <t>マド</t>
    </rPh>
    <rPh sb="5" eb="7">
      <t>ニッシャ</t>
    </rPh>
    <rPh sb="7" eb="8">
      <t>ネツ</t>
    </rPh>
    <rPh sb="8" eb="11">
      <t>シュトクリツ</t>
    </rPh>
    <phoneticPr fontId="2"/>
  </si>
  <si>
    <t>(2) オゾン層の保護及び地球温暖化の抑制</t>
    <rPh sb="7" eb="8">
      <t>ソウ</t>
    </rPh>
    <rPh sb="9" eb="11">
      <t>ホゴ</t>
    </rPh>
    <rPh sb="11" eb="12">
      <t>オヨ</t>
    </rPh>
    <rPh sb="13" eb="15">
      <t>チキュウ</t>
    </rPh>
    <rPh sb="15" eb="18">
      <t>オンダンカ</t>
    </rPh>
    <rPh sb="19" eb="21">
      <t>ヨクセイ</t>
    </rPh>
    <phoneticPr fontId="2"/>
  </si>
  <si>
    <t>(3) 長寿命化等</t>
    <rPh sb="4" eb="5">
      <t>チョウ</t>
    </rPh>
    <rPh sb="5" eb="8">
      <t>ジュミョウカ</t>
    </rPh>
    <rPh sb="8" eb="9">
      <t>トウ</t>
    </rPh>
    <phoneticPr fontId="2"/>
  </si>
  <si>
    <t>(4) 水循環</t>
    <rPh sb="4" eb="5">
      <t>ミズ</t>
    </rPh>
    <rPh sb="5" eb="7">
      <t>ジュンカン</t>
    </rPh>
    <phoneticPr fontId="2"/>
  </si>
  <si>
    <t>(1) ヒートアイランド現象の緩和</t>
    <rPh sb="12" eb="14">
      <t>ゲンショウ</t>
    </rPh>
    <rPh sb="15" eb="17">
      <t>カンワ</t>
    </rPh>
    <phoneticPr fontId="2"/>
  </si>
  <si>
    <t>(2)オゾン層の保護及び地球温暖化の抑制</t>
    <rPh sb="6" eb="7">
      <t>ソウ</t>
    </rPh>
    <rPh sb="8" eb="10">
      <t>ホゴ</t>
    </rPh>
    <rPh sb="10" eb="11">
      <t>オヨ</t>
    </rPh>
    <rPh sb="12" eb="14">
      <t>チキュウ</t>
    </rPh>
    <rPh sb="14" eb="17">
      <t>オンダンカ</t>
    </rPh>
    <rPh sb="18" eb="20">
      <t>ヨクセイ</t>
    </rPh>
    <phoneticPr fontId="2"/>
  </si>
  <si>
    <t>(3) 長寿命化等</t>
    <rPh sb="4" eb="5">
      <t>チョウ</t>
    </rPh>
    <rPh sb="5" eb="8">
      <t>ジュミョウカ</t>
    </rPh>
    <rPh sb="8" eb="9">
      <t>ナド</t>
    </rPh>
    <phoneticPr fontId="2"/>
  </si>
  <si>
    <t>再生可能エネルギーの利用に係る検討シート（地中熱利用）</t>
    <rPh sb="13" eb="14">
      <t>カカ</t>
    </rPh>
    <rPh sb="15" eb="17">
      <t>ケントウ</t>
    </rPh>
    <phoneticPr fontId="8"/>
  </si>
  <si>
    <t>１-(1)</t>
    <phoneticPr fontId="2"/>
  </si>
  <si>
    <t>(キ)省エネルギー性能目標値（熱負荷の低減）</t>
    <rPh sb="15" eb="16">
      <t>ネツ</t>
    </rPh>
    <rPh sb="16" eb="18">
      <t>フカ</t>
    </rPh>
    <rPh sb="19" eb="21">
      <t>テイゲン</t>
    </rPh>
    <phoneticPr fontId="2"/>
  </si>
  <si>
    <t>水蓄熱・氷蓄熱等</t>
    <rPh sb="0" eb="1">
      <t>ミズ</t>
    </rPh>
    <rPh sb="1" eb="3">
      <t>チクネツ</t>
    </rPh>
    <rPh sb="4" eb="5">
      <t>コオリ</t>
    </rPh>
    <rPh sb="5" eb="7">
      <t>チクネツ</t>
    </rPh>
    <rPh sb="7" eb="8">
      <t>トウ</t>
    </rPh>
    <phoneticPr fontId="2"/>
  </si>
  <si>
    <t>その他</t>
    <rPh sb="2" eb="3">
      <t>ホカ</t>
    </rPh>
    <phoneticPr fontId="2"/>
  </si>
  <si>
    <t>小数(2桁）</t>
    <rPh sb="4" eb="5">
      <t>ケタ</t>
    </rPh>
    <phoneticPr fontId="2"/>
  </si>
  <si>
    <t>小数（1ケタ）</t>
    <phoneticPr fontId="34"/>
  </si>
  <si>
    <t>小数(1桁)</t>
    <rPh sb="4" eb="5">
      <t>ケタ</t>
    </rPh>
    <phoneticPr fontId="2"/>
  </si>
  <si>
    <t>小数（2桁）</t>
    <rPh sb="4" eb="5">
      <t>ケタ</t>
    </rPh>
    <phoneticPr fontId="2"/>
  </si>
  <si>
    <t>住宅</t>
    <rPh sb="0" eb="2">
      <t>ジュウタク</t>
    </rPh>
    <phoneticPr fontId="2"/>
  </si>
  <si>
    <t>省エネルギー性能目標値（熱負荷の低減）</t>
    <phoneticPr fontId="2"/>
  </si>
  <si>
    <t>ア
(キ)</t>
    <phoneticPr fontId="2"/>
  </si>
  <si>
    <t>採光利用システム</t>
    <rPh sb="0" eb="2">
      <t>サイコウ</t>
    </rPh>
    <rPh sb="2" eb="4">
      <t>リヨウ</t>
    </rPh>
    <phoneticPr fontId="2"/>
  </si>
  <si>
    <t>通風利用システム</t>
    <rPh sb="0" eb="2">
      <t>ツウフウ</t>
    </rPh>
    <rPh sb="2" eb="4">
      <t>リヨウ</t>
    </rPh>
    <phoneticPr fontId="2"/>
  </si>
  <si>
    <t>地熱利用システム</t>
    <rPh sb="0" eb="2">
      <t>チネツ</t>
    </rPh>
    <rPh sb="2" eb="4">
      <t>リヨウ</t>
    </rPh>
    <phoneticPr fontId="34"/>
  </si>
  <si>
    <t>その他のシステム</t>
    <rPh sb="2" eb="3">
      <t>タ</t>
    </rPh>
    <phoneticPr fontId="34"/>
  </si>
  <si>
    <t>その他_詳細</t>
    <rPh sb="2" eb="3">
      <t>ホカ</t>
    </rPh>
    <rPh sb="4" eb="6">
      <t>ショウサイ</t>
    </rPh>
    <phoneticPr fontId="2"/>
  </si>
  <si>
    <t>文字</t>
    <rPh sb="0" eb="2">
      <t>モジ</t>
    </rPh>
    <phoneticPr fontId="2"/>
  </si>
  <si>
    <t>BEIm・BEI</t>
    <phoneticPr fontId="34"/>
  </si>
  <si>
    <t>BPIm・BPI</t>
    <phoneticPr fontId="34"/>
  </si>
  <si>
    <t>蓄熱方式に係る事項</t>
    <rPh sb="0" eb="2">
      <t>チクネツ</t>
    </rPh>
    <rPh sb="2" eb="4">
      <t>ホウシキ</t>
    </rPh>
    <rPh sb="5" eb="6">
      <t>カカワ</t>
    </rPh>
    <rPh sb="7" eb="9">
      <t>ジコウ</t>
    </rPh>
    <phoneticPr fontId="34"/>
  </si>
  <si>
    <t>(エ)冷房期の平均日射熱取得率（ηAC）</t>
    <rPh sb="11" eb="12">
      <t>ネツ</t>
    </rPh>
    <phoneticPr fontId="2"/>
  </si>
  <si>
    <t>(オ)暖房期の平均日射熱取得率（ηAH）</t>
    <rPh sb="11" eb="12">
      <t>ネツ</t>
    </rPh>
    <phoneticPr fontId="2"/>
  </si>
  <si>
    <t>冷房期の平均日射熱取得率（ηAC）</t>
    <rPh sb="0" eb="2">
      <t>レイボウ</t>
    </rPh>
    <rPh sb="2" eb="3">
      <t>キ</t>
    </rPh>
    <rPh sb="4" eb="6">
      <t>ヘイキン</t>
    </rPh>
    <rPh sb="6" eb="8">
      <t>ニッシャ</t>
    </rPh>
    <rPh sb="8" eb="9">
      <t>ネツ</t>
    </rPh>
    <rPh sb="9" eb="12">
      <t>シュトクリツ</t>
    </rPh>
    <phoneticPr fontId="2"/>
  </si>
  <si>
    <t>暖房期の平均日射熱取得率（ηAH）</t>
    <rPh sb="0" eb="2">
      <t>ダンボウ</t>
    </rPh>
    <rPh sb="2" eb="3">
      <t>キ</t>
    </rPh>
    <rPh sb="4" eb="6">
      <t>ヘイキン</t>
    </rPh>
    <rPh sb="6" eb="8">
      <t>ニッシャ</t>
    </rPh>
    <rPh sb="8" eb="9">
      <t>ネツ</t>
    </rPh>
    <rPh sb="9" eb="12">
      <t>シュトクリツ</t>
    </rPh>
    <phoneticPr fontId="2"/>
  </si>
  <si>
    <t>小数(1桁）</t>
    <rPh sb="4" eb="5">
      <t>ケタ</t>
    </rPh>
    <phoneticPr fontId="2"/>
  </si>
  <si>
    <t>全事業者の平均以下かつ0.37kg-CO2/kWhを超える</t>
    <rPh sb="0" eb="1">
      <t>ゼン</t>
    </rPh>
    <rPh sb="1" eb="4">
      <t>ジギョウシャ</t>
    </rPh>
    <rPh sb="5" eb="7">
      <t>ヘイキン</t>
    </rPh>
    <rPh sb="7" eb="9">
      <t>イカ</t>
    </rPh>
    <rPh sb="26" eb="27">
      <t>コ</t>
    </rPh>
    <phoneticPr fontId="2"/>
  </si>
  <si>
    <t>0.37kg-CO2/kWh以下</t>
    <rPh sb="14" eb="16">
      <t>イカ</t>
    </rPh>
    <phoneticPr fontId="2"/>
  </si>
  <si>
    <t>Nearly ZEH</t>
    <phoneticPr fontId="2"/>
  </si>
  <si>
    <t>ZEH Ready</t>
    <phoneticPr fontId="2"/>
  </si>
  <si>
    <t>ZEH Oriented</t>
    <phoneticPr fontId="2"/>
  </si>
  <si>
    <t>（２品目）</t>
    <rPh sb="2" eb="3">
      <t>ヒン</t>
    </rPh>
    <rPh sb="3" eb="4">
      <t>メ</t>
    </rPh>
    <phoneticPr fontId="2"/>
  </si>
  <si>
    <t>（１品目）</t>
    <rPh sb="2" eb="3">
      <t>ヒン</t>
    </rPh>
    <rPh sb="3" eb="4">
      <t>メ</t>
    </rPh>
    <phoneticPr fontId="2"/>
  </si>
  <si>
    <t>(ア)オゾン破壊係数</t>
    <rPh sb="6" eb="8">
      <t>ハカイ</t>
    </rPh>
    <rPh sb="8" eb="10">
      <t>ケイスウ</t>
    </rPh>
    <phoneticPr fontId="2"/>
  </si>
  <si>
    <t>(イ)オゾン破壊係数</t>
    <rPh sb="6" eb="8">
      <t>ハカイ</t>
    </rPh>
    <rPh sb="8" eb="10">
      <t>ケイスウ</t>
    </rPh>
    <phoneticPr fontId="2"/>
  </si>
  <si>
    <t>小数（1ケタ）</t>
    <rPh sb="0" eb="2">
      <t>ショウスウ</t>
    </rPh>
    <phoneticPr fontId="4"/>
  </si>
  <si>
    <t>屋外露出の保温外装材において、耐用年数の長い材料の採用</t>
    <phoneticPr fontId="2"/>
  </si>
  <si>
    <t>(ア)躯体以外の劣化対策に係る事項</t>
    <phoneticPr fontId="2"/>
  </si>
  <si>
    <t>a 木造</t>
    <rPh sb="2" eb="4">
      <t>モクゾウ</t>
    </rPh>
    <phoneticPr fontId="2"/>
  </si>
  <si>
    <t>b 鉄骨造</t>
    <rPh sb="2" eb="5">
      <t>テッコツゾウ</t>
    </rPh>
    <phoneticPr fontId="2"/>
  </si>
  <si>
    <t>c 鉄筋コンクリート造又は鉄骨鉄筋コンクリート造</t>
    <rPh sb="2" eb="4">
      <t>テッキン</t>
    </rPh>
    <rPh sb="10" eb="11">
      <t>ゾウ</t>
    </rPh>
    <rPh sb="11" eb="12">
      <t>マタ</t>
    </rPh>
    <rPh sb="13" eb="15">
      <t>テッコツ</t>
    </rPh>
    <rPh sb="15" eb="17">
      <t>テッキン</t>
    </rPh>
    <rPh sb="23" eb="24">
      <t>ゾウ</t>
    </rPh>
    <phoneticPr fontId="2"/>
  </si>
  <si>
    <t>オゾン破壊係数</t>
    <rPh sb="3" eb="5">
      <t>ハカイ</t>
    </rPh>
    <rPh sb="5" eb="7">
      <t>ケイスウ</t>
    </rPh>
    <phoneticPr fontId="34"/>
  </si>
  <si>
    <t>小数（１ケタ）</t>
    <rPh sb="0" eb="2">
      <t>ショウスウ</t>
    </rPh>
    <phoneticPr fontId="4"/>
  </si>
  <si>
    <t>ブランク、0,1,2</t>
    <phoneticPr fontId="2"/>
  </si>
  <si>
    <t>W/(m2・K)</t>
    <phoneticPr fontId="2"/>
  </si>
  <si>
    <t>W/(m2・K)</t>
    <phoneticPr fontId="2"/>
  </si>
  <si>
    <t>CO2排出係数_0.37kg-CO2/kWh以下</t>
    <rPh sb="3" eb="5">
      <t>ハイシュツ</t>
    </rPh>
    <rPh sb="5" eb="7">
      <t>ケイスウ</t>
    </rPh>
    <rPh sb="22" eb="24">
      <t>イカ</t>
    </rPh>
    <phoneticPr fontId="34"/>
  </si>
  <si>
    <t>CO2排出係数_全事業者の平均以下かつ0.37kg-CO2/kWh超え</t>
    <rPh sb="3" eb="5">
      <t>ハイシュツ</t>
    </rPh>
    <rPh sb="5" eb="7">
      <t>ケイスウ</t>
    </rPh>
    <rPh sb="8" eb="9">
      <t>ゼン</t>
    </rPh>
    <rPh sb="9" eb="12">
      <t>ジギョウシャ</t>
    </rPh>
    <rPh sb="13" eb="15">
      <t>ヘイキン</t>
    </rPh>
    <rPh sb="15" eb="17">
      <t>イカ</t>
    </rPh>
    <rPh sb="33" eb="34">
      <t>コ</t>
    </rPh>
    <phoneticPr fontId="34"/>
  </si>
  <si>
    <t>　　b  設備別設計一次エネルギー消費量</t>
    <rPh sb="5" eb="7">
      <t>セツビ</t>
    </rPh>
    <rPh sb="7" eb="8">
      <t>ベツ</t>
    </rPh>
    <rPh sb="8" eb="10">
      <t>セッケイ</t>
    </rPh>
    <rPh sb="10" eb="12">
      <t>イチジ</t>
    </rPh>
    <rPh sb="17" eb="20">
      <t>ショウヒリョウ</t>
    </rPh>
    <phoneticPr fontId="2"/>
  </si>
  <si>
    <t>(カ)熱源・熱源補機・熱搬送に係る事項</t>
    <rPh sb="3" eb="5">
      <t>ネツゲン</t>
    </rPh>
    <rPh sb="6" eb="8">
      <t>ネツゲン</t>
    </rPh>
    <rPh sb="8" eb="10">
      <t>ホキ</t>
    </rPh>
    <rPh sb="11" eb="12">
      <t>ネツ</t>
    </rPh>
    <rPh sb="12" eb="14">
      <t>ハンソウ</t>
    </rPh>
    <phoneticPr fontId="2"/>
  </si>
  <si>
    <t>(キ)空調負荷の低減に係る事項</t>
    <rPh sb="3" eb="5">
      <t>クウチョウ</t>
    </rPh>
    <rPh sb="5" eb="7">
      <t>フカ</t>
    </rPh>
    <rPh sb="8" eb="10">
      <t>テイゲン</t>
    </rPh>
    <rPh sb="11" eb="12">
      <t>カカ</t>
    </rPh>
    <rPh sb="13" eb="15">
      <t>ジコウ</t>
    </rPh>
    <phoneticPr fontId="2"/>
  </si>
  <si>
    <t>(ク)空気搬送動力の低減に係る事項</t>
    <rPh sb="3" eb="5">
      <t>クウキ</t>
    </rPh>
    <rPh sb="5" eb="7">
      <t>ハンソウ</t>
    </rPh>
    <rPh sb="7" eb="9">
      <t>ドウリョク</t>
    </rPh>
    <rPh sb="10" eb="12">
      <t>テイゲン</t>
    </rPh>
    <rPh sb="13" eb="14">
      <t>カカ</t>
    </rPh>
    <rPh sb="15" eb="17">
      <t>ジコウ</t>
    </rPh>
    <phoneticPr fontId="2"/>
  </si>
  <si>
    <t>(ケ)換気設備に係る事項</t>
    <rPh sb="3" eb="5">
      <t>カンキ</t>
    </rPh>
    <rPh sb="5" eb="7">
      <t>セツビ</t>
    </rPh>
    <rPh sb="8" eb="9">
      <t>カカ</t>
    </rPh>
    <rPh sb="10" eb="12">
      <t>ジコウ</t>
    </rPh>
    <phoneticPr fontId="2"/>
  </si>
  <si>
    <t>(コ)照明制御に係る事項</t>
    <rPh sb="3" eb="5">
      <t>ショウメイ</t>
    </rPh>
    <rPh sb="5" eb="7">
      <t>セイギョ</t>
    </rPh>
    <rPh sb="8" eb="9">
      <t>カカ</t>
    </rPh>
    <rPh sb="10" eb="12">
      <t>ジコウ</t>
    </rPh>
    <phoneticPr fontId="2"/>
  </si>
  <si>
    <t>(サ)昇降機設備の制御に係る事項</t>
    <rPh sb="3" eb="6">
      <t>ショウコウキ</t>
    </rPh>
    <rPh sb="6" eb="8">
      <t>セツビ</t>
    </rPh>
    <rPh sb="9" eb="11">
      <t>セイギョ</t>
    </rPh>
    <rPh sb="12" eb="13">
      <t>カカ</t>
    </rPh>
    <rPh sb="14" eb="16">
      <t>ジコウ</t>
    </rPh>
    <phoneticPr fontId="2"/>
  </si>
  <si>
    <t>(シ)省エネ効果が高いと見込まれる</t>
    <rPh sb="3" eb="4">
      <t>ショウ</t>
    </rPh>
    <rPh sb="6" eb="8">
      <t>コウカ</t>
    </rPh>
    <rPh sb="9" eb="10">
      <t>タカ</t>
    </rPh>
    <rPh sb="12" eb="14">
      <t>ミコ</t>
    </rPh>
    <phoneticPr fontId="2"/>
  </si>
  <si>
    <t>(ス)コージェネレーションシステム定格発電出力</t>
    <rPh sb="17" eb="18">
      <t>カク</t>
    </rPh>
    <rPh sb="18" eb="20">
      <t>ハツデン</t>
    </rPh>
    <rPh sb="20" eb="22">
      <t>シュツリョク</t>
    </rPh>
    <phoneticPr fontId="2"/>
  </si>
  <si>
    <t>(セ)蓄熱方式に係る事項</t>
    <rPh sb="3" eb="5">
      <t>チクネツ</t>
    </rPh>
    <rPh sb="5" eb="7">
      <t>ホウシキ</t>
    </rPh>
    <rPh sb="8" eb="9">
      <t>カカワ</t>
    </rPh>
    <rPh sb="10" eb="12">
      <t>ジコウ</t>
    </rPh>
    <phoneticPr fontId="2"/>
  </si>
  <si>
    <t>エ
（オ）a</t>
    <phoneticPr fontId="34"/>
  </si>
  <si>
    <t>エ
（オ）b</t>
    <phoneticPr fontId="34"/>
  </si>
  <si>
    <t>エ
（オ）c</t>
    <phoneticPr fontId="34"/>
  </si>
  <si>
    <t>(オ) a  設備別の一次エネルギー消費量の状況</t>
    <rPh sb="7" eb="9">
      <t>セツビ</t>
    </rPh>
    <rPh sb="9" eb="10">
      <t>ベツ</t>
    </rPh>
    <rPh sb="11" eb="13">
      <t>イチジ</t>
    </rPh>
    <rPh sb="18" eb="21">
      <t>ショウヒリョウ</t>
    </rPh>
    <rPh sb="22" eb="24">
      <t>ジョウキョウ</t>
    </rPh>
    <phoneticPr fontId="2"/>
  </si>
  <si>
    <t>(ア)対象となる建築物</t>
    <rPh sb="3" eb="5">
      <t>タイショウ</t>
    </rPh>
    <rPh sb="8" eb="11">
      <t>ケンチクブツ</t>
    </rPh>
    <phoneticPr fontId="2"/>
  </si>
  <si>
    <t>特定開発事業において延べ面積が1万㎡を超える建築物</t>
    <rPh sb="0" eb="2">
      <t>トクテイ</t>
    </rPh>
    <rPh sb="2" eb="4">
      <t>カイハツ</t>
    </rPh>
    <rPh sb="4" eb="6">
      <t>ジギョウ</t>
    </rPh>
    <rPh sb="10" eb="11">
      <t>ノ</t>
    </rPh>
    <rPh sb="12" eb="14">
      <t>メンセキ</t>
    </rPh>
    <rPh sb="16" eb="17">
      <t>マン</t>
    </rPh>
    <rPh sb="19" eb="20">
      <t>コ</t>
    </rPh>
    <rPh sb="22" eb="25">
      <t>ケンチクブツ</t>
    </rPh>
    <phoneticPr fontId="2"/>
  </si>
  <si>
    <t>対象者_地域冷暖房区域における延べ面積が１万㎡を超える建築物</t>
    <rPh sb="0" eb="3">
      <t>タイショウシャ</t>
    </rPh>
    <rPh sb="4" eb="6">
      <t>チイキ</t>
    </rPh>
    <rPh sb="6" eb="9">
      <t>レイダンボウ</t>
    </rPh>
    <rPh sb="9" eb="11">
      <t>クイキ</t>
    </rPh>
    <rPh sb="15" eb="16">
      <t>ノ</t>
    </rPh>
    <rPh sb="17" eb="19">
      <t>メンセキ</t>
    </rPh>
    <rPh sb="21" eb="23">
      <t>マンヘイホウメートル</t>
    </rPh>
    <rPh sb="24" eb="25">
      <t>コ</t>
    </rPh>
    <rPh sb="27" eb="30">
      <t>ケンチクブツ</t>
    </rPh>
    <phoneticPr fontId="34"/>
  </si>
  <si>
    <t>対象者_特定開発事業において延べ面積が1万㎡を超える建築物</t>
    <rPh sb="0" eb="3">
      <t>タイショウシャ</t>
    </rPh>
    <rPh sb="4" eb="6">
      <t>トクテイ</t>
    </rPh>
    <rPh sb="6" eb="8">
      <t>カイハツ</t>
    </rPh>
    <rPh sb="8" eb="10">
      <t>ジギョウ</t>
    </rPh>
    <rPh sb="14" eb="15">
      <t>ノ</t>
    </rPh>
    <rPh sb="16" eb="18">
      <t>メンセキ</t>
    </rPh>
    <rPh sb="20" eb="22">
      <t>マンヘイホウメートル</t>
    </rPh>
    <rPh sb="23" eb="24">
      <t>コ</t>
    </rPh>
    <rPh sb="26" eb="29">
      <t>ケンチクブツ</t>
    </rPh>
    <phoneticPr fontId="34"/>
  </si>
  <si>
    <t xml:space="preserve"> 　   c  設備別基準一次エネルギー消費量</t>
    <rPh sb="8" eb="10">
      <t>セツビ</t>
    </rPh>
    <rPh sb="10" eb="11">
      <t>ベツ</t>
    </rPh>
    <rPh sb="11" eb="13">
      <t>キジュン</t>
    </rPh>
    <rPh sb="13" eb="15">
      <t>イチジ</t>
    </rPh>
    <rPh sb="20" eb="23">
      <t>ショウヒリョウ</t>
    </rPh>
    <phoneticPr fontId="2"/>
  </si>
  <si>
    <t>（</t>
    <phoneticPr fontId="2"/>
  </si>
  <si>
    <t>(1)建築物の熱負荷の低減</t>
    <phoneticPr fontId="2"/>
  </si>
  <si>
    <t>(4)長寿命化等</t>
    <phoneticPr fontId="2"/>
  </si>
  <si>
    <t>(5)緑化</t>
    <phoneticPr fontId="2"/>
  </si>
  <si>
    <t>合計　</t>
    <rPh sb="0" eb="2">
      <t>ゴウケイ</t>
    </rPh>
    <phoneticPr fontId="2"/>
  </si>
  <si>
    <t>　％</t>
    <phoneticPr fontId="2"/>
  </si>
  <si>
    <t>建築主</t>
    <rPh sb="0" eb="2">
      <t>ケンチク</t>
    </rPh>
    <rPh sb="2" eb="3">
      <t>ヌシ</t>
    </rPh>
    <phoneticPr fontId="2"/>
  </si>
  <si>
    <t>敷地面積</t>
    <rPh sb="0" eb="2">
      <t>シキチ</t>
    </rPh>
    <rPh sb="2" eb="4">
      <t>メンセキ</t>
    </rPh>
    <phoneticPr fontId="2"/>
  </si>
  <si>
    <t>延べ面積</t>
    <rPh sb="0" eb="1">
      <t>ノ</t>
    </rPh>
    <rPh sb="2" eb="4">
      <t>メンセキ</t>
    </rPh>
    <phoneticPr fontId="2"/>
  </si>
  <si>
    <t>(1) 水循環</t>
    <rPh sb="4" eb="5">
      <t>ミズ</t>
    </rPh>
    <rPh sb="5" eb="7">
      <t>ジュンカン</t>
    </rPh>
    <phoneticPr fontId="2"/>
  </si>
  <si>
    <t>(ア)　躯体以外の劣化対策に係る事項における適合数</t>
    <rPh sb="4" eb="6">
      <t>クタイ</t>
    </rPh>
    <rPh sb="6" eb="8">
      <t>イガイ</t>
    </rPh>
    <rPh sb="9" eb="11">
      <t>レッカ</t>
    </rPh>
    <rPh sb="11" eb="13">
      <t>タイサク</t>
    </rPh>
    <rPh sb="14" eb="15">
      <t>カカ</t>
    </rPh>
    <rPh sb="16" eb="18">
      <t>ジコウ</t>
    </rPh>
    <rPh sb="22" eb="24">
      <t>テキゴウ</t>
    </rPh>
    <rPh sb="24" eb="25">
      <t>スウ</t>
    </rPh>
    <phoneticPr fontId="2"/>
  </si>
  <si>
    <t>(イ)　大型機器等の搬出入に係る事項における適合数</t>
    <rPh sb="4" eb="6">
      <t>オオガタ</t>
    </rPh>
    <rPh sb="6" eb="8">
      <t>キキ</t>
    </rPh>
    <rPh sb="8" eb="9">
      <t>トウ</t>
    </rPh>
    <rPh sb="10" eb="13">
      <t>ハンシュツニュウ</t>
    </rPh>
    <rPh sb="14" eb="15">
      <t>カカ</t>
    </rPh>
    <rPh sb="16" eb="18">
      <t>ジコウ</t>
    </rPh>
    <phoneticPr fontId="2"/>
  </si>
  <si>
    <t>(ウ)　その他に係る事項における適合数</t>
    <rPh sb="6" eb="7">
      <t>ホカ</t>
    </rPh>
    <rPh sb="8" eb="9">
      <t>カカ</t>
    </rPh>
    <rPh sb="10" eb="12">
      <t>ジコウ</t>
    </rPh>
    <phoneticPr fontId="2"/>
  </si>
  <si>
    <t>(ア)　木造</t>
    <rPh sb="4" eb="6">
      <t>モクゾウ</t>
    </rPh>
    <phoneticPr fontId="2"/>
  </si>
  <si>
    <t>(イ)　鉄骨造</t>
    <rPh sb="4" eb="7">
      <t>テッコツゾウ</t>
    </rPh>
    <phoneticPr fontId="2"/>
  </si>
  <si>
    <t>(</t>
    <phoneticPr fontId="2"/>
  </si>
  <si>
    <t>(ウ)　既存の樹木の保全に係る事項の点数</t>
    <rPh sb="4" eb="6">
      <t>キゾン</t>
    </rPh>
    <rPh sb="7" eb="9">
      <t>ジュモク</t>
    </rPh>
    <rPh sb="10" eb="12">
      <t>ホゼン</t>
    </rPh>
    <rPh sb="13" eb="14">
      <t>カカ</t>
    </rPh>
    <rPh sb="15" eb="17">
      <t>ジコウ</t>
    </rPh>
    <rPh sb="18" eb="20">
      <t>テンスウ</t>
    </rPh>
    <phoneticPr fontId="2"/>
  </si>
  <si>
    <t>(イ)　高木の植栽に係る事項の点数</t>
    <rPh sb="4" eb="6">
      <t>コウボク</t>
    </rPh>
    <rPh sb="7" eb="9">
      <t>ショクサイ</t>
    </rPh>
    <rPh sb="10" eb="11">
      <t>カカ</t>
    </rPh>
    <rPh sb="12" eb="14">
      <t>ジコウ</t>
    </rPh>
    <rPh sb="15" eb="17">
      <t>テンスウ</t>
    </rPh>
    <phoneticPr fontId="2"/>
  </si>
  <si>
    <t>(1)リサイクル材</t>
    <rPh sb="8" eb="9">
      <t>ザイ</t>
    </rPh>
    <phoneticPr fontId="2"/>
  </si>
  <si>
    <t>(1) リサイクル材</t>
    <rPh sb="9" eb="10">
      <t>ザイ</t>
    </rPh>
    <phoneticPr fontId="2"/>
  </si>
  <si>
    <t>(2) 緑化</t>
    <rPh sb="4" eb="6">
      <t>リョクカ</t>
    </rPh>
    <phoneticPr fontId="2"/>
  </si>
  <si>
    <t>イ　高木等による緑化</t>
    <rPh sb="2" eb="4">
      <t>コウボク</t>
    </rPh>
    <rPh sb="4" eb="5">
      <t>トウ</t>
    </rPh>
    <rPh sb="8" eb="10">
      <t>リョクカ</t>
    </rPh>
    <phoneticPr fontId="2"/>
  </si>
  <si>
    <t>再生可能エネルギーの利用に係る検討シート（太陽光発電・太陽熱利用）</t>
    <rPh sb="10" eb="12">
      <t>リヨウ</t>
    </rPh>
    <rPh sb="13" eb="14">
      <t>カカワ</t>
    </rPh>
    <rPh sb="15" eb="17">
      <t>ケントウ</t>
    </rPh>
    <phoneticPr fontId="8"/>
  </si>
  <si>
    <r>
      <t>(ア)　</t>
    </r>
    <r>
      <rPr>
        <sz val="11"/>
        <color theme="1"/>
        <rFont val="Yu Gothic"/>
        <family val="3"/>
        <charset val="128"/>
        <scheme val="minor"/>
      </rPr>
      <t>建築物上における樹木の量の確保に係る事項の点数</t>
    </r>
    <rPh sb="4" eb="7">
      <t>ケンチクブツ</t>
    </rPh>
    <rPh sb="7" eb="8">
      <t>ジョウ</t>
    </rPh>
    <rPh sb="12" eb="14">
      <t>ジュモク</t>
    </rPh>
    <rPh sb="15" eb="16">
      <t>リョウ</t>
    </rPh>
    <rPh sb="17" eb="19">
      <t>カクホ</t>
    </rPh>
    <rPh sb="20" eb="21">
      <t>カカ</t>
    </rPh>
    <rPh sb="22" eb="24">
      <t>ジコウ</t>
    </rPh>
    <rPh sb="25" eb="27">
      <t>テンスウ</t>
    </rPh>
    <phoneticPr fontId="2"/>
  </si>
  <si>
    <t>(4) 地域における省エネルギー</t>
    <rPh sb="4" eb="6">
      <t>チイキ</t>
    </rPh>
    <rPh sb="10" eb="11">
      <t>ショウ</t>
    </rPh>
    <phoneticPr fontId="2"/>
  </si>
  <si>
    <t>(5)効率的な運用の仕組み</t>
    <rPh sb="3" eb="6">
      <t>コウリツテキ</t>
    </rPh>
    <rPh sb="7" eb="9">
      <t>ウンヨウ</t>
    </rPh>
    <rPh sb="10" eb="12">
      <t>シク</t>
    </rPh>
    <phoneticPr fontId="2"/>
  </si>
  <si>
    <t>イ　敷地と建築物の被覆対策</t>
    <rPh sb="2" eb="4">
      <t>シキチ</t>
    </rPh>
    <rPh sb="5" eb="8">
      <t>ケンチクブツ</t>
    </rPh>
    <rPh sb="9" eb="11">
      <t>ヒフク</t>
    </rPh>
    <rPh sb="11" eb="13">
      <t>タイサク</t>
    </rPh>
    <phoneticPr fontId="2"/>
  </si>
  <si>
    <t xml:space="preserve">    　 a 仕様基準</t>
    <rPh sb="8" eb="10">
      <t>シヨウ</t>
    </rPh>
    <rPh sb="10" eb="12">
      <t>キジュン</t>
    </rPh>
    <phoneticPr fontId="2"/>
  </si>
  <si>
    <t xml:space="preserve">     　b 性能基準</t>
    <rPh sb="8" eb="10">
      <t>セイノウ</t>
    </rPh>
    <rPh sb="10" eb="12">
      <t>キジュン</t>
    </rPh>
    <phoneticPr fontId="2"/>
  </si>
  <si>
    <t>ア　雑用水利用（延べ面積1万㎡以下は「記載省略可能」）</t>
    <rPh sb="2" eb="5">
      <t>ザツヨウスイ</t>
    </rPh>
    <rPh sb="5" eb="7">
      <t>リヨウ</t>
    </rPh>
    <rPh sb="19" eb="21">
      <t>キサイ</t>
    </rPh>
    <rPh sb="21" eb="23">
      <t>ショウリャク</t>
    </rPh>
    <rPh sb="23" eb="25">
      <t>カノウ</t>
    </rPh>
    <phoneticPr fontId="2"/>
  </si>
  <si>
    <t>ア　雨水浸透（延べ面積1万㎡以下は「記載省略可能」）</t>
    <rPh sb="2" eb="4">
      <t>ウスイ</t>
    </rPh>
    <rPh sb="4" eb="6">
      <t>シントウ</t>
    </rPh>
    <rPh sb="18" eb="20">
      <t>キサイ</t>
    </rPh>
    <rPh sb="20" eb="22">
      <t>ショウリャク</t>
    </rPh>
    <rPh sb="22" eb="24">
      <t>カノウ</t>
    </rPh>
    <phoneticPr fontId="2"/>
  </si>
  <si>
    <t>ウ　緑の質の確保（延べ面積1万㎡以下は「記載省略可能」）</t>
    <rPh sb="2" eb="3">
      <t>ミドリ</t>
    </rPh>
    <rPh sb="4" eb="5">
      <t>シツ</t>
    </rPh>
    <rPh sb="6" eb="8">
      <t>カクホ</t>
    </rPh>
    <phoneticPr fontId="2"/>
  </si>
  <si>
    <t>エ　植栽による良好な景観形成（延べ面積1万㎡以下は「記載省略可能」）</t>
    <rPh sb="2" eb="4">
      <t>ショクサイ</t>
    </rPh>
    <rPh sb="7" eb="9">
      <t>リョウコウ</t>
    </rPh>
    <rPh sb="10" eb="12">
      <t>ケイカン</t>
    </rPh>
    <rPh sb="12" eb="14">
      <t>ケイセイ</t>
    </rPh>
    <phoneticPr fontId="2"/>
  </si>
  <si>
    <t>ウ　風環境への配慮（延べ面積1万㎡以下は「記載省略可能」）</t>
    <rPh sb="2" eb="3">
      <t>カゼ</t>
    </rPh>
    <rPh sb="3" eb="5">
      <t>カンキョウ</t>
    </rPh>
    <rPh sb="7" eb="9">
      <t>ハイリョ</t>
    </rPh>
    <phoneticPr fontId="2"/>
  </si>
  <si>
    <t>ア　雨水浸透（延べ面積1万㎡以下は「記載省略可能」）</t>
    <rPh sb="2" eb="4">
      <t>ウスイ</t>
    </rPh>
    <rPh sb="4" eb="6">
      <t>シントウ</t>
    </rPh>
    <phoneticPr fontId="2"/>
  </si>
  <si>
    <t>イ　風環境への配慮（延べ面積1万㎡以下は「記載省略可能」）</t>
    <rPh sb="2" eb="3">
      <t>カゼ</t>
    </rPh>
    <rPh sb="3" eb="5">
      <t>カンキョウ</t>
    </rPh>
    <rPh sb="7" eb="9">
      <t>ハイリョ</t>
    </rPh>
    <phoneticPr fontId="2"/>
  </si>
  <si>
    <t>イ　空気調和設備用冷媒(記載省略可能）</t>
    <rPh sb="2" eb="4">
      <t>クウキ</t>
    </rPh>
    <rPh sb="4" eb="6">
      <t>チョウワ</t>
    </rPh>
    <rPh sb="6" eb="8">
      <t>セツビ</t>
    </rPh>
    <rPh sb="8" eb="9">
      <t>ヨウ</t>
    </rPh>
    <rPh sb="9" eb="11">
      <t>レイバイ</t>
    </rPh>
    <rPh sb="12" eb="14">
      <t>キサイ</t>
    </rPh>
    <rPh sb="14" eb="16">
      <t>ショウリャク</t>
    </rPh>
    <rPh sb="16" eb="18">
      <t>カノウ</t>
    </rPh>
    <phoneticPr fontId="2"/>
  </si>
  <si>
    <t>1 建築物の概要</t>
    <rPh sb="2" eb="5">
      <t>ケンチクブツ</t>
    </rPh>
    <rPh sb="6" eb="8">
      <t>ガイヨウ</t>
    </rPh>
    <phoneticPr fontId="2"/>
  </si>
  <si>
    <t>2 建築物の環境性能</t>
    <rPh sb="2" eb="5">
      <t>ケンチクブツ</t>
    </rPh>
    <rPh sb="6" eb="8">
      <t>カンキョウ</t>
    </rPh>
    <rPh sb="8" eb="10">
      <t>セイノウ</t>
    </rPh>
    <phoneticPr fontId="2"/>
  </si>
  <si>
    <t>評価方法基準第5　3-1(3)イ①eの基準に適合している。</t>
    <rPh sb="0" eb="2">
      <t>ヒョウカ</t>
    </rPh>
    <rPh sb="2" eb="4">
      <t>ホウホウ</t>
    </rPh>
    <rPh sb="4" eb="6">
      <t>キジュン</t>
    </rPh>
    <rPh sb="6" eb="7">
      <t>ダイ</t>
    </rPh>
    <rPh sb="19" eb="21">
      <t>キジュン</t>
    </rPh>
    <rPh sb="22" eb="24">
      <t>テキゴウ</t>
    </rPh>
    <phoneticPr fontId="2"/>
  </si>
  <si>
    <t>評価方法基準第5　3-1(3)ロ②aの基準に適合している。</t>
    <rPh sb="0" eb="2">
      <t>ヒョウカ</t>
    </rPh>
    <rPh sb="2" eb="4">
      <t>ホウホウ</t>
    </rPh>
    <rPh sb="4" eb="6">
      <t>キジュン</t>
    </rPh>
    <rPh sb="6" eb="7">
      <t>ダイ</t>
    </rPh>
    <rPh sb="19" eb="21">
      <t>キジュン</t>
    </rPh>
    <rPh sb="22" eb="24">
      <t>テキゴウ</t>
    </rPh>
    <phoneticPr fontId="2"/>
  </si>
  <si>
    <t>建築物名称</t>
    <rPh sb="0" eb="3">
      <t>ケンチクブツ</t>
    </rPh>
    <rPh sb="3" eb="5">
      <t>メイショウ</t>
    </rPh>
    <phoneticPr fontId="4"/>
  </si>
  <si>
    <t>建築物所在地</t>
    <rPh sb="0" eb="3">
      <t>ケンチクブツ</t>
    </rPh>
    <rPh sb="3" eb="6">
      <t>ショザイチ</t>
    </rPh>
    <phoneticPr fontId="4"/>
  </si>
  <si>
    <t>建築主</t>
    <rPh sb="0" eb="2">
      <t>ケンチク</t>
    </rPh>
    <rPh sb="2" eb="3">
      <t>ヌシ</t>
    </rPh>
    <phoneticPr fontId="4"/>
  </si>
  <si>
    <t>敷地面積</t>
    <rPh sb="0" eb="2">
      <t>シキチ</t>
    </rPh>
    <rPh sb="2" eb="4">
      <t>メンセキ</t>
    </rPh>
    <phoneticPr fontId="4"/>
  </si>
  <si>
    <t>建築面積</t>
    <rPh sb="0" eb="2">
      <t>ケンチク</t>
    </rPh>
    <rPh sb="2" eb="4">
      <t>メンセキ</t>
    </rPh>
    <phoneticPr fontId="4"/>
  </si>
  <si>
    <t>延べ面積</t>
    <rPh sb="0" eb="1">
      <t>ノ</t>
    </rPh>
    <rPh sb="2" eb="4">
      <t>メンセキ</t>
    </rPh>
    <phoneticPr fontId="4"/>
  </si>
  <si>
    <t>建築物の熱負荷低減_PAL＊低減率</t>
    <rPh sb="0" eb="3">
      <t>ケンチクブツ</t>
    </rPh>
    <rPh sb="4" eb="5">
      <t>ネツ</t>
    </rPh>
    <rPh sb="5" eb="7">
      <t>フカ</t>
    </rPh>
    <rPh sb="7" eb="9">
      <t>テイゲン</t>
    </rPh>
    <rPh sb="14" eb="16">
      <t>テイゲン</t>
    </rPh>
    <rPh sb="16" eb="17">
      <t>リツ</t>
    </rPh>
    <phoneticPr fontId="4"/>
  </si>
  <si>
    <t>建築物の熱負荷低減_評価基準の段階</t>
    <rPh sb="10" eb="12">
      <t>ヒョウカ</t>
    </rPh>
    <rPh sb="12" eb="14">
      <t>キジュン</t>
    </rPh>
    <rPh sb="15" eb="17">
      <t>ダンカイ</t>
    </rPh>
    <phoneticPr fontId="4"/>
  </si>
  <si>
    <t>（2）-ア</t>
  </si>
  <si>
    <t>再エネ変換利用_太陽光定格出力</t>
    <rPh sb="0" eb="1">
      <t>サイ</t>
    </rPh>
    <rPh sb="3" eb="5">
      <t>ヘンカン</t>
    </rPh>
    <rPh sb="5" eb="7">
      <t>リヨウ</t>
    </rPh>
    <rPh sb="8" eb="11">
      <t>タイヨウコウ</t>
    </rPh>
    <rPh sb="11" eb="13">
      <t>テイカク</t>
    </rPh>
    <rPh sb="13" eb="15">
      <t>シュツリョク</t>
    </rPh>
    <phoneticPr fontId="4"/>
  </si>
  <si>
    <t>再エネ変換利用_太陽熱定格出力</t>
    <rPh sb="0" eb="1">
      <t>サイ</t>
    </rPh>
    <rPh sb="3" eb="5">
      <t>ヘンカン</t>
    </rPh>
    <rPh sb="5" eb="7">
      <t>リヨウ</t>
    </rPh>
    <rPh sb="8" eb="11">
      <t>タイヨウネツ</t>
    </rPh>
    <rPh sb="11" eb="13">
      <t>テイカク</t>
    </rPh>
    <rPh sb="13" eb="15">
      <t>シュツリョク</t>
    </rPh>
    <phoneticPr fontId="4"/>
  </si>
  <si>
    <t>再エネ変換利用_地中熱定格出力</t>
    <rPh sb="0" eb="1">
      <t>サイ</t>
    </rPh>
    <rPh sb="3" eb="5">
      <t>ヘンカン</t>
    </rPh>
    <rPh sb="5" eb="7">
      <t>リヨウ</t>
    </rPh>
    <rPh sb="8" eb="10">
      <t>チチュウ</t>
    </rPh>
    <rPh sb="10" eb="11">
      <t>ネツ</t>
    </rPh>
    <rPh sb="11" eb="13">
      <t>テイカク</t>
    </rPh>
    <rPh sb="13" eb="15">
      <t>シュツリョク</t>
    </rPh>
    <phoneticPr fontId="4"/>
  </si>
  <si>
    <t>再エネ変換利用_その他定格出力</t>
    <rPh sb="0" eb="1">
      <t>サイ</t>
    </rPh>
    <rPh sb="3" eb="5">
      <t>ヘンカン</t>
    </rPh>
    <rPh sb="5" eb="7">
      <t>リヨウ</t>
    </rPh>
    <rPh sb="10" eb="11">
      <t>タ</t>
    </rPh>
    <rPh sb="11" eb="13">
      <t>テイカク</t>
    </rPh>
    <rPh sb="13" eb="15">
      <t>シュツリョク</t>
    </rPh>
    <phoneticPr fontId="4"/>
  </si>
  <si>
    <t>再エネ変換利用_合計定格出力</t>
    <rPh sb="0" eb="1">
      <t>サイ</t>
    </rPh>
    <rPh sb="3" eb="5">
      <t>ヘンカン</t>
    </rPh>
    <rPh sb="5" eb="7">
      <t>リヨウ</t>
    </rPh>
    <rPh sb="8" eb="10">
      <t>ゴウケイ</t>
    </rPh>
    <rPh sb="10" eb="12">
      <t>テイカク</t>
    </rPh>
    <rPh sb="12" eb="14">
      <t>シュツリョク</t>
    </rPh>
    <phoneticPr fontId="4"/>
  </si>
  <si>
    <t>再エネ変換利用_評価基準の段階</t>
    <rPh sb="8" eb="10">
      <t>ヒョウカ</t>
    </rPh>
    <rPh sb="10" eb="12">
      <t>キジュン</t>
    </rPh>
    <rPh sb="13" eb="15">
      <t>ダンカイ</t>
    </rPh>
    <phoneticPr fontId="4"/>
  </si>
  <si>
    <t>再エネを含む電力の利用_CO2排出係数</t>
    <rPh sb="15" eb="17">
      <t>ハイシュツ</t>
    </rPh>
    <rPh sb="17" eb="19">
      <t>ケイスウ</t>
    </rPh>
    <phoneticPr fontId="4"/>
  </si>
  <si>
    <t>再エネを含む電力の利用_再生可能エネルギー利用率</t>
    <rPh sb="12" eb="14">
      <t>サイセイ</t>
    </rPh>
    <rPh sb="14" eb="16">
      <t>カノウ</t>
    </rPh>
    <rPh sb="21" eb="23">
      <t>リヨウ</t>
    </rPh>
    <rPh sb="23" eb="24">
      <t>リツ</t>
    </rPh>
    <phoneticPr fontId="4"/>
  </si>
  <si>
    <t>再エネを含む電気の利用_評価基準の段階</t>
    <rPh sb="6" eb="8">
      <t>デンキ</t>
    </rPh>
    <rPh sb="12" eb="14">
      <t>ヒョウカ</t>
    </rPh>
    <rPh sb="14" eb="16">
      <t>キジュン</t>
    </rPh>
    <rPh sb="17" eb="19">
      <t>ダンカイ</t>
    </rPh>
    <phoneticPr fontId="4"/>
  </si>
  <si>
    <t>設備システムの高効率化_ERR</t>
    <rPh sb="0" eb="2">
      <t>セツビ</t>
    </rPh>
    <rPh sb="7" eb="11">
      <t>コウコウリツカ</t>
    </rPh>
    <phoneticPr fontId="4"/>
  </si>
  <si>
    <t>設備システムの高効率化_ZEB評価</t>
    <rPh sb="0" eb="2">
      <t>セツビ</t>
    </rPh>
    <rPh sb="7" eb="11">
      <t>コウコウリツカ</t>
    </rPh>
    <rPh sb="15" eb="17">
      <t>ヒョウカ</t>
    </rPh>
    <phoneticPr fontId="4"/>
  </si>
  <si>
    <t>設備システムの高効率化_評価基準の段階</t>
    <rPh sb="12" eb="14">
      <t>ヒョウカ</t>
    </rPh>
    <rPh sb="14" eb="16">
      <t>キジュン</t>
    </rPh>
    <rPh sb="17" eb="19">
      <t>ダンカイ</t>
    </rPh>
    <phoneticPr fontId="4"/>
  </si>
  <si>
    <t>維持管理_躯体以外の劣化対策に係る事項_点数</t>
    <rPh sb="0" eb="2">
      <t>イジ</t>
    </rPh>
    <rPh sb="2" eb="4">
      <t>カンリ</t>
    </rPh>
    <rPh sb="5" eb="7">
      <t>クタイ</t>
    </rPh>
    <rPh sb="7" eb="9">
      <t>イガイ</t>
    </rPh>
    <rPh sb="10" eb="12">
      <t>レッカ</t>
    </rPh>
    <rPh sb="12" eb="14">
      <t>タイサク</t>
    </rPh>
    <rPh sb="15" eb="16">
      <t>カカ</t>
    </rPh>
    <rPh sb="17" eb="19">
      <t>ジコウ</t>
    </rPh>
    <rPh sb="20" eb="22">
      <t>テンスウ</t>
    </rPh>
    <phoneticPr fontId="4"/>
  </si>
  <si>
    <t>維持管理_その他に係る事項</t>
    <rPh sb="7" eb="8">
      <t>タ</t>
    </rPh>
    <rPh sb="9" eb="10">
      <t>カカ</t>
    </rPh>
    <rPh sb="11" eb="13">
      <t>ジコウ</t>
    </rPh>
    <phoneticPr fontId="4"/>
  </si>
  <si>
    <t>維持管理_評価基準の段階</t>
    <rPh sb="5" eb="7">
      <t>ヒョウカ</t>
    </rPh>
    <rPh sb="7" eb="9">
      <t>キジュン</t>
    </rPh>
    <rPh sb="10" eb="12">
      <t>ダンカイ</t>
    </rPh>
    <phoneticPr fontId="4"/>
  </si>
  <si>
    <t>躯体の劣化対策_木造_対策事項</t>
    <rPh sb="0" eb="2">
      <t>クタイ</t>
    </rPh>
    <rPh sb="3" eb="5">
      <t>レッカ</t>
    </rPh>
    <rPh sb="5" eb="7">
      <t>タイサク</t>
    </rPh>
    <rPh sb="8" eb="10">
      <t>モクゾウ</t>
    </rPh>
    <rPh sb="11" eb="13">
      <t>タイサク</t>
    </rPh>
    <rPh sb="13" eb="15">
      <t>ジコウ</t>
    </rPh>
    <phoneticPr fontId="4"/>
  </si>
  <si>
    <t>躯体の劣化対策_S造_対策事項</t>
    <rPh sb="9" eb="10">
      <t>ゾウ</t>
    </rPh>
    <rPh sb="11" eb="13">
      <t>タイサク</t>
    </rPh>
    <rPh sb="13" eb="15">
      <t>ジコウ</t>
    </rPh>
    <phoneticPr fontId="4"/>
  </si>
  <si>
    <t>躯体の劣化対策_RC造又はSRC造_対策事項</t>
    <rPh sb="10" eb="11">
      <t>ゾウ</t>
    </rPh>
    <rPh sb="11" eb="12">
      <t>マタ</t>
    </rPh>
    <rPh sb="16" eb="17">
      <t>ゾウ</t>
    </rPh>
    <rPh sb="18" eb="20">
      <t>タイサク</t>
    </rPh>
    <rPh sb="20" eb="22">
      <t>ジコウ</t>
    </rPh>
    <phoneticPr fontId="4"/>
  </si>
  <si>
    <t>躯体の劣化対策_評価基準の段階</t>
    <rPh sb="8" eb="10">
      <t>ヒョウカ</t>
    </rPh>
    <rPh sb="10" eb="12">
      <t>キジュン</t>
    </rPh>
    <rPh sb="13" eb="15">
      <t>ダンカイ</t>
    </rPh>
    <phoneticPr fontId="4"/>
  </si>
  <si>
    <t>緑の量の確保_総緑化面積割合</t>
    <rPh sb="0" eb="1">
      <t>ミドリ</t>
    </rPh>
    <rPh sb="2" eb="3">
      <t>リョウ</t>
    </rPh>
    <rPh sb="4" eb="6">
      <t>カクホ</t>
    </rPh>
    <rPh sb="7" eb="8">
      <t>ソウ</t>
    </rPh>
    <rPh sb="8" eb="10">
      <t>リョクカ</t>
    </rPh>
    <rPh sb="10" eb="12">
      <t>メンセキ</t>
    </rPh>
    <rPh sb="12" eb="14">
      <t>ワリアイ</t>
    </rPh>
    <phoneticPr fontId="4"/>
  </si>
  <si>
    <t>緑の量の確保_評価基準の段階</t>
    <rPh sb="0" eb="1">
      <t>ミドリ</t>
    </rPh>
    <rPh sb="2" eb="3">
      <t>リョウ</t>
    </rPh>
    <rPh sb="4" eb="6">
      <t>カクホ</t>
    </rPh>
    <rPh sb="7" eb="9">
      <t>ヒョウカ</t>
    </rPh>
    <rPh sb="9" eb="11">
      <t>キジュン</t>
    </rPh>
    <rPh sb="12" eb="14">
      <t>ダンカイ</t>
    </rPh>
    <phoneticPr fontId="4"/>
  </si>
  <si>
    <t>多様な緑化の方法_建築物上における樹木の量の確保_点数</t>
    <rPh sb="0" eb="2">
      <t>タヨウ</t>
    </rPh>
    <rPh sb="3" eb="5">
      <t>リョクカ</t>
    </rPh>
    <rPh sb="6" eb="8">
      <t>ホウホウ</t>
    </rPh>
    <rPh sb="9" eb="12">
      <t>ケンチクブツ</t>
    </rPh>
    <rPh sb="12" eb="13">
      <t>ジョウ</t>
    </rPh>
    <rPh sb="17" eb="19">
      <t>ジュモク</t>
    </rPh>
    <rPh sb="20" eb="21">
      <t>リョウ</t>
    </rPh>
    <rPh sb="22" eb="24">
      <t>カクホ</t>
    </rPh>
    <rPh sb="25" eb="27">
      <t>テンスウ</t>
    </rPh>
    <phoneticPr fontId="4"/>
  </si>
  <si>
    <t>多様な緑化の方法_高木の植栽_点数</t>
    <rPh sb="9" eb="11">
      <t>コウボク</t>
    </rPh>
    <rPh sb="12" eb="14">
      <t>ショクサイ</t>
    </rPh>
    <rPh sb="15" eb="17">
      <t>テンスウ</t>
    </rPh>
    <phoneticPr fontId="4"/>
  </si>
  <si>
    <t>多様な緑化の方法_既存の樹木の保全_点数</t>
    <rPh sb="9" eb="11">
      <t>キゾン</t>
    </rPh>
    <rPh sb="12" eb="14">
      <t>ジュモク</t>
    </rPh>
    <rPh sb="15" eb="17">
      <t>ホゼン</t>
    </rPh>
    <rPh sb="18" eb="20">
      <t>テンスウ</t>
    </rPh>
    <phoneticPr fontId="4"/>
  </si>
  <si>
    <t>（1）-ア</t>
  </si>
  <si>
    <t>（3）-ア</t>
  </si>
  <si>
    <t>（4）-ア
（ア）</t>
  </si>
  <si>
    <t>（4）-ア
（イ）</t>
  </si>
  <si>
    <t>維持管理_大型機器等の搬出入に係る事項</t>
  </si>
  <si>
    <t>（4）-ア
（ウ）</t>
  </si>
  <si>
    <t>（4）-ア</t>
  </si>
  <si>
    <t>（4）-イ
（ア）</t>
  </si>
  <si>
    <t>（4）-イ
（イ）</t>
  </si>
  <si>
    <t>（4）-イ
（ウ）</t>
  </si>
  <si>
    <t>（4）-イ</t>
  </si>
  <si>
    <t>(5)-ア</t>
  </si>
  <si>
    <t>（5）-イ
（ア）</t>
  </si>
  <si>
    <t>（5）-イ
（イ）</t>
  </si>
  <si>
    <t>（5）-イ
（ウ）</t>
  </si>
  <si>
    <t>(5)-イ</t>
  </si>
  <si>
    <t>文字</t>
    <rPh sb="0" eb="2">
      <t>モジ</t>
    </rPh>
    <phoneticPr fontId="4"/>
  </si>
  <si>
    <t>数字</t>
    <rPh sb="0" eb="2">
      <t>スウジ</t>
    </rPh>
    <phoneticPr fontId="4"/>
  </si>
  <si>
    <t>小数（2ケタ）</t>
    <rPh sb="0" eb="2">
      <t>ショウスウ</t>
    </rPh>
    <phoneticPr fontId="4"/>
  </si>
  <si>
    <t>小数（1ケタ）</t>
    <rPh sb="0" eb="2">
      <t>ショウスウ</t>
    </rPh>
    <phoneticPr fontId="4"/>
  </si>
  <si>
    <t>（ブランク）
段階1
段階2
段階3</t>
    <rPh sb="7" eb="9">
      <t>ダンカイ</t>
    </rPh>
    <rPh sb="11" eb="13">
      <t>ダンカイ</t>
    </rPh>
    <rPh sb="15" eb="17">
      <t>ダンカイ</t>
    </rPh>
    <phoneticPr fontId="4"/>
  </si>
  <si>
    <t>0：0点
1：1点
2：2点</t>
    <rPh sb="3" eb="4">
      <t>テン</t>
    </rPh>
    <rPh sb="8" eb="9">
      <t>テン</t>
    </rPh>
    <rPh sb="13" eb="14">
      <t>テン</t>
    </rPh>
    <phoneticPr fontId="4"/>
  </si>
  <si>
    <t>0：0点
1：1点
2：2点
3：3点</t>
    <rPh sb="3" eb="4">
      <t>テン</t>
    </rPh>
    <rPh sb="8" eb="9">
      <t>テン</t>
    </rPh>
    <rPh sb="13" eb="14">
      <t>テン</t>
    </rPh>
    <rPh sb="18" eb="19">
      <t>テン</t>
    </rPh>
    <phoneticPr fontId="4"/>
  </si>
  <si>
    <t>0：0点
1：1点
2：2点
3：3点
4：4点</t>
    <rPh sb="3" eb="4">
      <t>テン</t>
    </rPh>
    <rPh sb="8" eb="9">
      <t>テン</t>
    </rPh>
    <rPh sb="13" eb="14">
      <t>テン</t>
    </rPh>
    <rPh sb="18" eb="19">
      <t>テン</t>
    </rPh>
    <rPh sb="23" eb="24">
      <t>テン</t>
    </rPh>
    <phoneticPr fontId="4"/>
  </si>
  <si>
    <t xml:space="preserve"> 　（ブランク）
1：段階1
2：段階2
3：段階3</t>
  </si>
  <si>
    <t>0,1,2</t>
  </si>
  <si>
    <t>0,1,2,3</t>
  </si>
  <si>
    <t>0,1,2,3,4</t>
  </si>
  <si>
    <t>1,2,3</t>
    <phoneticPr fontId="2"/>
  </si>
  <si>
    <t>フラグ</t>
    <phoneticPr fontId="2"/>
  </si>
  <si>
    <t>（ブランク）
1：全事業者の平均を超える
2：全事業者の平均以下かつ0.37kg-CO2/kWhを超える
3：0.37kg-CO2/kWh以下</t>
    <phoneticPr fontId="2"/>
  </si>
  <si>
    <t>（ブランク）
全事業者の平均を超える
全事業者の平均以下かつ0.37kg-CO2/kWhを超える
0.37kg-CO2/kWh以下</t>
    <phoneticPr fontId="2"/>
  </si>
  <si>
    <t>（ブランク）
20％未満
20％以上30％未満
30％以上</t>
    <rPh sb="10" eb="12">
      <t>ミマン</t>
    </rPh>
    <rPh sb="16" eb="18">
      <t>イジョウ</t>
    </rPh>
    <rPh sb="21" eb="23">
      <t>ミマン</t>
    </rPh>
    <rPh sb="27" eb="29">
      <t>イジョウ</t>
    </rPh>
    <phoneticPr fontId="4"/>
  </si>
  <si>
    <t>（ブランク）
１：20％未満
２：20％以上30％未満
３：30％以上</t>
    <phoneticPr fontId="2"/>
  </si>
  <si>
    <t>高木等による緑化の方法_評価基準の段階</t>
    <rPh sb="12" eb="14">
      <t>ヒョウカ</t>
    </rPh>
    <rPh sb="14" eb="16">
      <t>キジュン</t>
    </rPh>
    <rPh sb="17" eb="19">
      <t>ダンカイ</t>
    </rPh>
    <phoneticPr fontId="4"/>
  </si>
  <si>
    <t>評価書</t>
    <rPh sb="0" eb="2">
      <t>ヒョウカ</t>
    </rPh>
    <rPh sb="2" eb="3">
      <t>ショ</t>
    </rPh>
    <phoneticPr fontId="2"/>
  </si>
  <si>
    <t>その他</t>
    <rPh sb="2" eb="3">
      <t>ホカ</t>
    </rPh>
    <phoneticPr fontId="2"/>
  </si>
  <si>
    <t>バイオ</t>
    <phoneticPr fontId="2"/>
  </si>
  <si>
    <t>地中熱</t>
    <rPh sb="0" eb="2">
      <t>チチュウ</t>
    </rPh>
    <rPh sb="2" eb="3">
      <t>ネツ</t>
    </rPh>
    <phoneticPr fontId="2"/>
  </si>
  <si>
    <t>再エネ電気</t>
    <rPh sb="0" eb="1">
      <t>サイ</t>
    </rPh>
    <rPh sb="3" eb="5">
      <t>デンキ</t>
    </rPh>
    <phoneticPr fontId="2"/>
  </si>
  <si>
    <t>概要</t>
    <rPh sb="0" eb="2">
      <t>ガイヨウ</t>
    </rPh>
    <phoneticPr fontId="2"/>
  </si>
  <si>
    <t>/  2</t>
    <phoneticPr fontId="2"/>
  </si>
  <si>
    <t>評価方法基準第5　3-1(3)ロ①aの基準に適合している。</t>
    <rPh sb="0" eb="2">
      <t>ヒョウカ</t>
    </rPh>
    <rPh sb="2" eb="4">
      <t>ホウホウ</t>
    </rPh>
    <rPh sb="4" eb="6">
      <t>キジュン</t>
    </rPh>
    <rPh sb="6" eb="7">
      <t>ダイ</t>
    </rPh>
    <rPh sb="19" eb="21">
      <t>キジュン</t>
    </rPh>
    <rPh sb="22" eb="24">
      <t>テキゴウ</t>
    </rPh>
    <phoneticPr fontId="2"/>
  </si>
  <si>
    <t>評価方法基準第5　3-1(3)ハ①a、b及びcの基準に適合している。</t>
    <rPh sb="0" eb="2">
      <t>ヒョウカ</t>
    </rPh>
    <rPh sb="2" eb="4">
      <t>ホウホウ</t>
    </rPh>
    <rPh sb="4" eb="6">
      <t>キジュン</t>
    </rPh>
    <rPh sb="6" eb="7">
      <t>ダイ</t>
    </rPh>
    <rPh sb="20" eb="21">
      <t>オヨ</t>
    </rPh>
    <phoneticPr fontId="2"/>
  </si>
  <si>
    <t>評価方法基準第5　3-1(3)ハ②の基準に適合している。</t>
    <rPh sb="0" eb="2">
      <t>ヒョウカ</t>
    </rPh>
    <rPh sb="2" eb="4">
      <t>ホウホウ</t>
    </rPh>
    <rPh sb="4" eb="6">
      <t>キジュン</t>
    </rPh>
    <rPh sb="6" eb="7">
      <t>ダイ</t>
    </rPh>
    <phoneticPr fontId="2"/>
  </si>
  <si>
    <t>(ウ)　鉄筋コンクリート造又は鉄骨鉄筋コンクリート造</t>
    <phoneticPr fontId="2"/>
  </si>
  <si>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
  </si>
  <si>
    <t>イ　再生可能エネルギー電気の受入れ</t>
    <rPh sb="2" eb="4">
      <t>サイセイ</t>
    </rPh>
    <rPh sb="4" eb="6">
      <t>カノウ</t>
    </rPh>
    <rPh sb="11" eb="13">
      <t>デンキ</t>
    </rPh>
    <rPh sb="14" eb="16">
      <t>ウケイレ</t>
    </rPh>
    <phoneticPr fontId="2"/>
  </si>
  <si>
    <t>　   b 高木による緑化面積の割合</t>
    <rPh sb="16" eb="18">
      <t>ワリアイ</t>
    </rPh>
    <phoneticPr fontId="2"/>
  </si>
  <si>
    <t>文字</t>
    <rPh sb="0" eb="2">
      <t>モジ</t>
    </rPh>
    <phoneticPr fontId="2"/>
  </si>
  <si>
    <t>緑地による対策面積_補正前</t>
    <rPh sb="0" eb="2">
      <t>リョクチ</t>
    </rPh>
    <rPh sb="5" eb="7">
      <t>タイサク</t>
    </rPh>
    <rPh sb="7" eb="9">
      <t>メンセキ</t>
    </rPh>
    <rPh sb="10" eb="12">
      <t>ホセイ</t>
    </rPh>
    <rPh sb="12" eb="13">
      <t>マエ</t>
    </rPh>
    <phoneticPr fontId="34"/>
  </si>
  <si>
    <t>蒸発効率の低い植物による対策面積_補正前</t>
    <rPh sb="0" eb="2">
      <t>ジョウハツ</t>
    </rPh>
    <rPh sb="2" eb="4">
      <t>コウリツ</t>
    </rPh>
    <rPh sb="5" eb="6">
      <t>ヒク</t>
    </rPh>
    <rPh sb="7" eb="9">
      <t>ショクブツ</t>
    </rPh>
    <rPh sb="12" eb="14">
      <t>タイサク</t>
    </rPh>
    <rPh sb="14" eb="16">
      <t>メンセキ</t>
    </rPh>
    <rPh sb="17" eb="19">
      <t>ホセイ</t>
    </rPh>
    <rPh sb="19" eb="20">
      <t>マエ</t>
    </rPh>
    <phoneticPr fontId="34"/>
  </si>
  <si>
    <t>水面による対策面積_補正前</t>
    <rPh sb="0" eb="2">
      <t>スイメン</t>
    </rPh>
    <rPh sb="5" eb="7">
      <t>タイサク</t>
    </rPh>
    <rPh sb="7" eb="9">
      <t>メンセキ</t>
    </rPh>
    <rPh sb="10" eb="12">
      <t>ホセイ</t>
    </rPh>
    <rPh sb="12" eb="13">
      <t>マエ</t>
    </rPh>
    <phoneticPr fontId="34"/>
  </si>
  <si>
    <t>発電容量又は熱利用容量_その他（単位）</t>
    <rPh sb="0" eb="2">
      <t>ハツデン</t>
    </rPh>
    <rPh sb="2" eb="4">
      <t>ヨウリョウ</t>
    </rPh>
    <rPh sb="4" eb="5">
      <t>マタ</t>
    </rPh>
    <rPh sb="6" eb="7">
      <t>ネツ</t>
    </rPh>
    <rPh sb="7" eb="9">
      <t>リヨウ</t>
    </rPh>
    <rPh sb="9" eb="11">
      <t>ヨウリョウ</t>
    </rPh>
    <rPh sb="14" eb="15">
      <t>タ</t>
    </rPh>
    <rPh sb="16" eb="18">
      <t>タンイ</t>
    </rPh>
    <phoneticPr fontId="34"/>
  </si>
  <si>
    <t>保水性被覆材による対策面積_補正前</t>
    <rPh sb="0" eb="3">
      <t>ホスイセイ</t>
    </rPh>
    <rPh sb="3" eb="5">
      <t>ヒフク</t>
    </rPh>
    <rPh sb="5" eb="6">
      <t>ザイ</t>
    </rPh>
    <rPh sb="9" eb="11">
      <t>タイサク</t>
    </rPh>
    <rPh sb="11" eb="13">
      <t>メンセキ</t>
    </rPh>
    <rPh sb="14" eb="16">
      <t>ホセイ</t>
    </rPh>
    <rPh sb="16" eb="17">
      <t>マエ</t>
    </rPh>
    <phoneticPr fontId="34"/>
  </si>
  <si>
    <t>再帰性建材による対策面積_補正前</t>
    <rPh sb="0" eb="1">
      <t>サイ</t>
    </rPh>
    <rPh sb="2" eb="3">
      <t>セイ</t>
    </rPh>
    <rPh sb="3" eb="5">
      <t>ケンザイ</t>
    </rPh>
    <rPh sb="8" eb="10">
      <t>タイサク</t>
    </rPh>
    <rPh sb="10" eb="12">
      <t>メンセキ</t>
    </rPh>
    <rPh sb="13" eb="15">
      <t>ホセイ</t>
    </rPh>
    <rPh sb="15" eb="16">
      <t>マエ</t>
    </rPh>
    <phoneticPr fontId="34"/>
  </si>
  <si>
    <t>ウ　再生可能エネルギー電気の受入れ</t>
    <rPh sb="2" eb="4">
      <t>サイセイ</t>
    </rPh>
    <rPh sb="4" eb="6">
      <t>カノウ</t>
    </rPh>
    <rPh sb="11" eb="13">
      <t>デンキ</t>
    </rPh>
    <rPh sb="14" eb="16">
      <t>ウケイレ</t>
    </rPh>
    <phoneticPr fontId="2"/>
  </si>
  <si>
    <t>UA（住宅）</t>
    <rPh sb="3" eb="5">
      <t>ジュウタク</t>
    </rPh>
    <phoneticPr fontId="2"/>
  </si>
  <si>
    <t>　W/(m2・K)</t>
    <phoneticPr fontId="2"/>
  </si>
  <si>
    <t>評価方法基準第5　3-1(3)イ①bの基準に適合している。</t>
    <rPh sb="0" eb="2">
      <t>ヒョウカ</t>
    </rPh>
    <rPh sb="2" eb="4">
      <t>ホウホウ</t>
    </rPh>
    <rPh sb="4" eb="6">
      <t>キジュン</t>
    </rPh>
    <rPh sb="6" eb="7">
      <t>ダイ</t>
    </rPh>
    <rPh sb="19" eb="21">
      <t>キジュン</t>
    </rPh>
    <rPh sb="22" eb="24">
      <t>テキゴウ</t>
    </rPh>
    <phoneticPr fontId="2"/>
  </si>
  <si>
    <t>評価方法基準第5　3-1(3)イ①e及びbの基準に適合している。</t>
    <rPh sb="0" eb="2">
      <t>ヒョウカ</t>
    </rPh>
    <rPh sb="2" eb="4">
      <t>ホウホウ</t>
    </rPh>
    <rPh sb="4" eb="6">
      <t>キジュン</t>
    </rPh>
    <rPh sb="6" eb="7">
      <t>ダイ</t>
    </rPh>
    <rPh sb="18" eb="19">
      <t>オヨ</t>
    </rPh>
    <rPh sb="22" eb="24">
      <t>キジュン</t>
    </rPh>
    <rPh sb="25" eb="27">
      <t>テキゴウ</t>
    </rPh>
    <phoneticPr fontId="2"/>
  </si>
  <si>
    <t>評価方法基準第5　3-1(3)イ①eの基準に適合している。</t>
    <phoneticPr fontId="2"/>
  </si>
  <si>
    <t>非表示シート</t>
    <rPh sb="0" eb="3">
      <t>ヒヒョウジ</t>
    </rPh>
    <phoneticPr fontId="2"/>
  </si>
  <si>
    <t>(ケ)コージェネレーション設備</t>
    <rPh sb="13" eb="15">
      <t>セツビ</t>
    </rPh>
    <phoneticPr fontId="2"/>
  </si>
  <si>
    <t>ア　雑用水利用（延べ面積1万㎡以下は「記載省略可能」）</t>
    <rPh sb="2" eb="5">
      <t>ザツヨウスイ</t>
    </rPh>
    <rPh sb="5" eb="7">
      <t>リヨウ</t>
    </rPh>
    <phoneticPr fontId="2"/>
  </si>
  <si>
    <t>(オ)高反射率被覆材による対策面積</t>
    <rPh sb="3" eb="6">
      <t>コウハンシャ</t>
    </rPh>
    <rPh sb="6" eb="7">
      <t>リツ</t>
    </rPh>
    <rPh sb="7" eb="9">
      <t>ヒフク</t>
    </rPh>
    <rPh sb="9" eb="10">
      <t>ザイ</t>
    </rPh>
    <rPh sb="13" eb="15">
      <t>タイサク</t>
    </rPh>
    <rPh sb="15" eb="17">
      <t>メンセキ</t>
    </rPh>
    <phoneticPr fontId="2"/>
  </si>
  <si>
    <t>１　再生可能エネルギー電気の受入れに係る検討及び検討結果</t>
    <rPh sb="2" eb="4">
      <t>サイセイ</t>
    </rPh>
    <rPh sb="4" eb="6">
      <t>カノウ</t>
    </rPh>
    <rPh sb="11" eb="13">
      <t>デンキ</t>
    </rPh>
    <rPh sb="14" eb="16">
      <t>ウケイ</t>
    </rPh>
    <rPh sb="18" eb="19">
      <t>カカ</t>
    </rPh>
    <rPh sb="20" eb="22">
      <t>ケントウ</t>
    </rPh>
    <rPh sb="22" eb="23">
      <t>オヨ</t>
    </rPh>
    <rPh sb="24" eb="26">
      <t>ケントウ</t>
    </rPh>
    <rPh sb="26" eb="28">
      <t>ケッカ</t>
    </rPh>
    <phoneticPr fontId="8"/>
  </si>
  <si>
    <t>（小・中・高校用途）</t>
    <rPh sb="1" eb="2">
      <t>ショウ</t>
    </rPh>
    <rPh sb="3" eb="4">
      <t>チュウ</t>
    </rPh>
    <rPh sb="5" eb="6">
      <t>コウ</t>
    </rPh>
    <rPh sb="6" eb="7">
      <t>コウ</t>
    </rPh>
    <rPh sb="7" eb="9">
      <t>ヨウト</t>
    </rPh>
    <phoneticPr fontId="2"/>
  </si>
  <si>
    <t>(エ)各評価基準の段階の合計点</t>
    <rPh sb="3" eb="4">
      <t>カク</t>
    </rPh>
    <rPh sb="4" eb="6">
      <t>ヒョウカ</t>
    </rPh>
    <rPh sb="6" eb="8">
      <t>キジュン</t>
    </rPh>
    <rPh sb="9" eb="11">
      <t>ダンカイ</t>
    </rPh>
    <rPh sb="12" eb="14">
      <t>ゴウケイ</t>
    </rPh>
    <rPh sb="14" eb="15">
      <t>テン</t>
    </rPh>
    <phoneticPr fontId="2"/>
  </si>
  <si>
    <t xml:space="preserve"> 　 係る事項(冷暖房設備機器）</t>
    <rPh sb="8" eb="11">
      <t>レイダンボウ</t>
    </rPh>
    <rPh sb="11" eb="13">
      <t>セツビ</t>
    </rPh>
    <rPh sb="13" eb="15">
      <t>キキ</t>
    </rPh>
    <phoneticPr fontId="2"/>
  </si>
  <si>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</si>
  <si>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</si>
  <si>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（2020年様式を使用してください）</t>
    <phoneticPr fontId="2"/>
  </si>
  <si>
    <t>（ブランク）
1：評価方法基準第5　3-1 (3)イ①bの基準に適合している。
2：評価方法基準第5　3-1(3)イ①eの基準に適合している
3：評価方法基準第5　3-1 (3)イ①e及びbの基準に適合している。</t>
    <phoneticPr fontId="2"/>
  </si>
  <si>
    <t>（ブランク）
1：評価方法基準第5　3-1(3)ロ①aの基準に適合している。
2：評価方法基準第5　3-1(3)ロ②aの基準に適合している。</t>
    <phoneticPr fontId="2"/>
  </si>
  <si>
    <t>（ブランク）
評価方法基準第5　3-1 (3)イ①bの基準に適合している。
評価方法基準第5　3-1(3)イ①eの基準に適合している
評価方法基準第5　3-1 (3)イ①e及びbの基準に適合している。</t>
    <phoneticPr fontId="2"/>
  </si>
  <si>
    <t xml:space="preserve">（ブランク）
評価方法基準第5　3-1(3)ロ①aの基準に適合している。
評価方法基準第5　3-1(3)ロ②aの基準に適合している。
</t>
    <phoneticPr fontId="2"/>
  </si>
  <si>
    <t xml:space="preserve">（ブランク）
評価方法基準第５ 3-1(3)ハ①a、b及びcの基準に適合している。
評価方法基準第５ 3-1(3)ハ②の基準に適合している。
</t>
    <phoneticPr fontId="2"/>
  </si>
  <si>
    <t xml:space="preserve">（ブランク）
1：評価方法基準第５ 3-1(3)ハ①a、b及びcの基準に適合している。
2：評価方法基準第５ 3-1(3)ハ②の基準に適合している。
</t>
    <phoneticPr fontId="2"/>
  </si>
  <si>
    <t>冷房負荷低減に有効な通風利用システムが計画されている。</t>
    <rPh sb="0" eb="2">
      <t>レイボウ</t>
    </rPh>
    <rPh sb="2" eb="4">
      <t>フカ</t>
    </rPh>
    <rPh sb="4" eb="6">
      <t>テイゲン</t>
    </rPh>
    <rPh sb="7" eb="9">
      <t>ユウコウ</t>
    </rPh>
    <rPh sb="10" eb="12">
      <t>ツウフウ</t>
    </rPh>
    <rPh sb="12" eb="14">
      <t>リヨウ</t>
    </rPh>
    <rPh sb="19" eb="21">
      <t>ケイカク</t>
    </rPh>
    <phoneticPr fontId="2"/>
  </si>
  <si>
    <t>(ア)CO2排出係数等</t>
    <rPh sb="6" eb="8">
      <t>ハイシュツ</t>
    </rPh>
    <rPh sb="8" eb="10">
      <t>ケイスウ</t>
    </rPh>
    <rPh sb="10" eb="11">
      <t>トウ</t>
    </rPh>
    <phoneticPr fontId="2"/>
  </si>
  <si>
    <t>(オ)主たる居室の暖房設備・冷房設備に</t>
    <rPh sb="3" eb="4">
      <t>シュ</t>
    </rPh>
    <rPh sb="6" eb="8">
      <t>キョシツ</t>
    </rPh>
    <phoneticPr fontId="2"/>
  </si>
  <si>
    <r>
      <t>(ウ)</t>
    </r>
    <r>
      <rPr>
        <sz val="9"/>
        <rFont val="Yu Gothic"/>
        <family val="3"/>
        <charset val="128"/>
        <scheme val="minor"/>
      </rPr>
      <t>地球温暖化係数</t>
    </r>
    <rPh sb="3" eb="5">
      <t>チキュウ</t>
    </rPh>
    <rPh sb="5" eb="8">
      <t>オンダンカ</t>
    </rPh>
    <rPh sb="8" eb="10">
      <t>ケイスウ</t>
    </rPh>
    <phoneticPr fontId="2"/>
  </si>
  <si>
    <r>
      <t>(イ)</t>
    </r>
    <r>
      <rPr>
        <sz val="9"/>
        <rFont val="Yu Gothic"/>
        <family val="3"/>
        <charset val="128"/>
        <scheme val="minor"/>
      </rPr>
      <t>地球温暖化係数</t>
    </r>
    <rPh sb="3" eb="5">
      <t>チキュウ</t>
    </rPh>
    <rPh sb="5" eb="8">
      <t>オンダンカ</t>
    </rPh>
    <rPh sb="8" eb="10">
      <t>ケイスウ</t>
    </rPh>
    <phoneticPr fontId="2"/>
  </si>
  <si>
    <r>
      <t>　   b 幹</t>
    </r>
    <r>
      <rPr>
        <sz val="9"/>
        <rFont val="Yu Gothic"/>
        <family val="3"/>
        <charset val="128"/>
        <scheme val="minor"/>
      </rPr>
      <t>周り</t>
    </r>
    <r>
      <rPr>
        <sz val="9"/>
        <rFont val="Yu Gothic"/>
        <family val="2"/>
        <scheme val="minor"/>
      </rPr>
      <t>1ｍ以上の大径木の保存の有無</t>
    </r>
    <rPh sb="7" eb="8">
      <t>マワ</t>
    </rPh>
    <rPh sb="15" eb="16">
      <t>ケイ</t>
    </rPh>
    <rPh sb="16" eb="17">
      <t>キ</t>
    </rPh>
    <rPh sb="21" eb="23">
      <t>ウム</t>
    </rPh>
    <phoneticPr fontId="2"/>
  </si>
  <si>
    <t>(ア)採光利用システムに係る事項</t>
    <rPh sb="3" eb="5">
      <t>サイコウ</t>
    </rPh>
    <rPh sb="5" eb="7">
      <t>リヨウ</t>
    </rPh>
    <rPh sb="12" eb="13">
      <t>カカワ</t>
    </rPh>
    <rPh sb="14" eb="16">
      <t>ジコウ</t>
    </rPh>
    <phoneticPr fontId="2"/>
  </si>
  <si>
    <t>(イ)通風利用システムに係る事項</t>
    <rPh sb="3" eb="5">
      <t>ツウフウ</t>
    </rPh>
    <rPh sb="5" eb="7">
      <t>リヨウ</t>
    </rPh>
    <rPh sb="12" eb="13">
      <t>カカワ</t>
    </rPh>
    <rPh sb="14" eb="16">
      <t>ジコウ</t>
    </rPh>
    <phoneticPr fontId="2"/>
  </si>
  <si>
    <t>(エ)その他のシステムに係る事項</t>
    <rPh sb="5" eb="6">
      <t>タ</t>
    </rPh>
    <phoneticPr fontId="2"/>
  </si>
  <si>
    <t>地域冷暖房区域における住宅以外の用途の床面積の合計が１万㎡を超える建築物</t>
    <rPh sb="0" eb="2">
      <t>チイキ</t>
    </rPh>
    <rPh sb="2" eb="5">
      <t>レイダンボウ</t>
    </rPh>
    <rPh sb="5" eb="7">
      <t>クイキ</t>
    </rPh>
    <rPh sb="11" eb="13">
      <t>ジュウタク</t>
    </rPh>
    <rPh sb="13" eb="15">
      <t>イガイ</t>
    </rPh>
    <rPh sb="16" eb="18">
      <t>ヨウト</t>
    </rPh>
    <rPh sb="19" eb="22">
      <t>ユカメンセキ</t>
    </rPh>
    <rPh sb="23" eb="25">
      <t>ゴウケイ</t>
    </rPh>
    <rPh sb="27" eb="28">
      <t>マン</t>
    </rPh>
    <rPh sb="30" eb="31">
      <t>コ</t>
    </rPh>
    <rPh sb="33" eb="36">
      <t>ケンチクブツ</t>
    </rPh>
    <phoneticPr fontId="2"/>
  </si>
  <si>
    <t>(ア)エネルギーの予測に係る事項</t>
    <rPh sb="9" eb="11">
      <t>ヨソク</t>
    </rPh>
    <rPh sb="12" eb="13">
      <t>カカワ</t>
    </rPh>
    <rPh sb="14" eb="16">
      <t>ジコウ</t>
    </rPh>
    <phoneticPr fontId="2"/>
  </si>
  <si>
    <t>電炉鋼材などのリサイクル鋼材</t>
    <rPh sb="0" eb="2">
      <t>デンロ</t>
    </rPh>
    <rPh sb="2" eb="4">
      <t>コウザイ</t>
    </rPh>
    <rPh sb="12" eb="14">
      <t>コウザイ</t>
    </rPh>
    <phoneticPr fontId="2"/>
  </si>
  <si>
    <t>多摩産材等</t>
    <rPh sb="0" eb="2">
      <t>タマ</t>
    </rPh>
    <rPh sb="2" eb="4">
      <t>サンザイ</t>
    </rPh>
    <rPh sb="4" eb="5">
      <t>トウ</t>
    </rPh>
    <phoneticPr fontId="2"/>
  </si>
  <si>
    <t>(ウ)地球温暖化係数</t>
    <rPh sb="3" eb="5">
      <t>チキュウ</t>
    </rPh>
    <rPh sb="5" eb="8">
      <t>オンダンカ</t>
    </rPh>
    <rPh sb="8" eb="10">
      <t>ケイスウ</t>
    </rPh>
    <phoneticPr fontId="2"/>
  </si>
  <si>
    <t>(イ)地球温暖化係数</t>
    <rPh sb="3" eb="5">
      <t>チキュウ</t>
    </rPh>
    <rPh sb="5" eb="8">
      <t>オンダンカ</t>
    </rPh>
    <rPh sb="8" eb="10">
      <t>ケイスウ</t>
    </rPh>
    <phoneticPr fontId="2"/>
  </si>
  <si>
    <t>外部仕上げにおいて、耐用年数の長い材料が採用されていること。</t>
    <phoneticPr fontId="2"/>
  </si>
  <si>
    <t>屋外露出の保温外装材において、耐用年数の長い材料が採用されていること。</t>
    <phoneticPr fontId="3"/>
  </si>
  <si>
    <t>大型機器や長尺配管の搬出入のために、昇降機のかご寸法が計画されていること。</t>
    <rPh sb="0" eb="2">
      <t>オオガタ</t>
    </rPh>
    <rPh sb="2" eb="4">
      <t>キキ</t>
    </rPh>
    <rPh sb="5" eb="7">
      <t>チョウジャク</t>
    </rPh>
    <rPh sb="7" eb="9">
      <t>ハイカン</t>
    </rPh>
    <rPh sb="10" eb="13">
      <t>ハンシュツニュウ</t>
    </rPh>
    <rPh sb="18" eb="21">
      <t>ショウコウキ</t>
    </rPh>
    <rPh sb="24" eb="26">
      <t>スンポウ</t>
    </rPh>
    <rPh sb="27" eb="29">
      <t>ケイカク</t>
    </rPh>
    <phoneticPr fontId="3"/>
  </si>
  <si>
    <t>天井解体等の道連れ工事を最小限とする措置が講じられていること。</t>
    <rPh sb="18" eb="20">
      <t>ソチ</t>
    </rPh>
    <rPh sb="21" eb="22">
      <t>コウ</t>
    </rPh>
    <phoneticPr fontId="2"/>
  </si>
  <si>
    <t>変更（テナント工事、改修工事等）の際に廃棄物を減らす取組が導入されていること。</t>
    <rPh sb="0" eb="2">
      <t>ヘンコウ</t>
    </rPh>
    <rPh sb="7" eb="9">
      <t>コウジ</t>
    </rPh>
    <rPh sb="10" eb="12">
      <t>カイシュウ</t>
    </rPh>
    <rPh sb="12" eb="14">
      <t>コウジ</t>
    </rPh>
    <rPh sb="14" eb="15">
      <t>トウ</t>
    </rPh>
    <rPh sb="17" eb="18">
      <t>サイ</t>
    </rPh>
    <rPh sb="19" eb="22">
      <t>ハイキブツ</t>
    </rPh>
    <rPh sb="23" eb="24">
      <t>ヘ</t>
    </rPh>
    <rPh sb="26" eb="27">
      <t>ト</t>
    </rPh>
    <rPh sb="27" eb="28">
      <t>ク</t>
    </rPh>
    <rPh sb="29" eb="31">
      <t>ドウニュウ</t>
    </rPh>
    <phoneticPr fontId="2"/>
  </si>
  <si>
    <t>雨水（ただし浸透及び貯留は除く。）</t>
    <rPh sb="0" eb="2">
      <t>ウスイ</t>
    </rPh>
    <rPh sb="6" eb="8">
      <t>シントウ</t>
    </rPh>
    <rPh sb="8" eb="9">
      <t>オヨ</t>
    </rPh>
    <rPh sb="10" eb="12">
      <t>チョリュウ</t>
    </rPh>
    <rPh sb="13" eb="14">
      <t>ノゾ</t>
    </rPh>
    <phoneticPr fontId="2"/>
  </si>
  <si>
    <t>　   b 幹周り1ｍ以上の大径木の保存の有無</t>
    <rPh sb="7" eb="8">
      <t>マワ</t>
    </rPh>
    <rPh sb="15" eb="16">
      <t>ケイ</t>
    </rPh>
    <rPh sb="16" eb="17">
      <t>キ</t>
    </rPh>
    <rPh sb="21" eb="23">
      <t>ウム</t>
    </rPh>
    <phoneticPr fontId="2"/>
  </si>
  <si>
    <t>最も大きい床面積を占める用途における、電力量、ガス量、熱量の使用量が把握できる隔測メーターが設置されていること。</t>
    <rPh sb="0" eb="1">
      <t>モット</t>
    </rPh>
    <rPh sb="2" eb="3">
      <t>オオ</t>
    </rPh>
    <rPh sb="5" eb="8">
      <t>ユカメンセキ</t>
    </rPh>
    <rPh sb="9" eb="10">
      <t>シ</t>
    </rPh>
    <rPh sb="12" eb="14">
      <t>ヨウト</t>
    </rPh>
    <rPh sb="19" eb="21">
      <t>デンリョク</t>
    </rPh>
    <rPh sb="21" eb="22">
      <t>リョウ</t>
    </rPh>
    <rPh sb="25" eb="26">
      <t>リョウ</t>
    </rPh>
    <rPh sb="27" eb="28">
      <t>ネツ</t>
    </rPh>
    <rPh sb="28" eb="29">
      <t>リョウ</t>
    </rPh>
    <rPh sb="30" eb="32">
      <t>シヨウ</t>
    </rPh>
    <rPh sb="32" eb="33">
      <t>リョウ</t>
    </rPh>
    <rPh sb="34" eb="36">
      <t>ハアク</t>
    </rPh>
    <rPh sb="39" eb="40">
      <t>カク</t>
    </rPh>
    <rPh sb="40" eb="41">
      <t>ソク</t>
    </rPh>
    <rPh sb="46" eb="48">
      <t>セッチ</t>
    </rPh>
    <phoneticPr fontId="3"/>
  </si>
  <si>
    <t>(ウ)エネルギー表示等に係る事項</t>
    <rPh sb="10" eb="11">
      <t>トウ</t>
    </rPh>
    <phoneticPr fontId="2"/>
  </si>
  <si>
    <t>フロア入力法</t>
    <rPh sb="3" eb="5">
      <t>ニュウリョク</t>
    </rPh>
    <rPh sb="5" eb="6">
      <t>ホウ</t>
    </rPh>
    <phoneticPr fontId="2"/>
  </si>
  <si>
    <t>モデル住宅法</t>
    <rPh sb="3" eb="5">
      <t>ジュウタク</t>
    </rPh>
    <rPh sb="5" eb="6">
      <t>ホウ</t>
    </rPh>
    <phoneticPr fontId="2"/>
  </si>
  <si>
    <t>小規模版モデル建物法</t>
    <rPh sb="0" eb="3">
      <t>ショウキボ</t>
    </rPh>
    <rPh sb="3" eb="4">
      <t>バン</t>
    </rPh>
    <rPh sb="7" eb="9">
      <t>タテモノ</t>
    </rPh>
    <rPh sb="9" eb="10">
      <t>ホウ</t>
    </rPh>
    <phoneticPr fontId="2"/>
  </si>
  <si>
    <t>発電容量又は熱利用容量_その他（kW）</t>
    <rPh sb="0" eb="2">
      <t>ハツデン</t>
    </rPh>
    <rPh sb="2" eb="4">
      <t>ヨウリョウ</t>
    </rPh>
    <rPh sb="4" eb="5">
      <t>マタ</t>
    </rPh>
    <rPh sb="6" eb="7">
      <t>ネツ</t>
    </rPh>
    <rPh sb="7" eb="9">
      <t>リヨウ</t>
    </rPh>
    <rPh sb="9" eb="11">
      <t>ヨウリョウ</t>
    </rPh>
    <rPh sb="14" eb="15">
      <t>タ</t>
    </rPh>
    <phoneticPr fontId="34"/>
  </si>
  <si>
    <t>緑地による対策面積_補正後</t>
    <rPh sb="0" eb="2">
      <t>リョクチ</t>
    </rPh>
    <rPh sb="5" eb="7">
      <t>タイサク</t>
    </rPh>
    <rPh sb="7" eb="9">
      <t>メンセキ</t>
    </rPh>
    <rPh sb="10" eb="12">
      <t>ホセイ</t>
    </rPh>
    <rPh sb="12" eb="13">
      <t>ゴ</t>
    </rPh>
    <phoneticPr fontId="34"/>
  </si>
  <si>
    <t>蒸発効率の低い植物による対策面積_補正後</t>
    <rPh sb="0" eb="2">
      <t>ジョウハツ</t>
    </rPh>
    <rPh sb="2" eb="4">
      <t>コウリツ</t>
    </rPh>
    <rPh sb="5" eb="6">
      <t>ヒク</t>
    </rPh>
    <rPh sb="7" eb="9">
      <t>ショクブツ</t>
    </rPh>
    <rPh sb="12" eb="14">
      <t>タイサク</t>
    </rPh>
    <rPh sb="14" eb="16">
      <t>メンセキ</t>
    </rPh>
    <rPh sb="17" eb="19">
      <t>ホセイ</t>
    </rPh>
    <rPh sb="19" eb="20">
      <t>ゴ</t>
    </rPh>
    <phoneticPr fontId="34"/>
  </si>
  <si>
    <t>水面による対策面積_補正後</t>
    <rPh sb="0" eb="2">
      <t>スイメン</t>
    </rPh>
    <rPh sb="5" eb="7">
      <t>タイサク</t>
    </rPh>
    <rPh sb="7" eb="9">
      <t>メンセキ</t>
    </rPh>
    <rPh sb="10" eb="12">
      <t>ホセイ</t>
    </rPh>
    <rPh sb="12" eb="13">
      <t>ゴ</t>
    </rPh>
    <phoneticPr fontId="34"/>
  </si>
  <si>
    <t>保水性被覆材による対策面積_補正後</t>
    <rPh sb="0" eb="3">
      <t>ホスイセイ</t>
    </rPh>
    <rPh sb="3" eb="5">
      <t>ヒフク</t>
    </rPh>
    <rPh sb="5" eb="6">
      <t>ザイ</t>
    </rPh>
    <rPh sb="9" eb="11">
      <t>タイサク</t>
    </rPh>
    <rPh sb="11" eb="13">
      <t>メンセキ</t>
    </rPh>
    <rPh sb="14" eb="16">
      <t>ホセイ</t>
    </rPh>
    <rPh sb="16" eb="17">
      <t>ゴ</t>
    </rPh>
    <phoneticPr fontId="34"/>
  </si>
  <si>
    <t>高反射率被覆材による対策面積_補正前</t>
    <rPh sb="0" eb="3">
      <t>コウハンシャ</t>
    </rPh>
    <rPh sb="3" eb="4">
      <t>リツ</t>
    </rPh>
    <rPh sb="6" eb="7">
      <t>ザイ</t>
    </rPh>
    <rPh sb="10" eb="12">
      <t>タイサク</t>
    </rPh>
    <rPh sb="12" eb="14">
      <t>メンセキ</t>
    </rPh>
    <rPh sb="15" eb="17">
      <t>ホセイ</t>
    </rPh>
    <rPh sb="17" eb="18">
      <t>マエ</t>
    </rPh>
    <phoneticPr fontId="34"/>
  </si>
  <si>
    <t>高反射率被覆材による対策面積_補正後</t>
    <rPh sb="0" eb="3">
      <t>コウハンシャ</t>
    </rPh>
    <rPh sb="3" eb="4">
      <t>リツ</t>
    </rPh>
    <rPh sb="6" eb="7">
      <t>ザイ</t>
    </rPh>
    <rPh sb="10" eb="12">
      <t>タイサク</t>
    </rPh>
    <rPh sb="12" eb="14">
      <t>メンセキ</t>
    </rPh>
    <rPh sb="15" eb="17">
      <t>ホセイ</t>
    </rPh>
    <rPh sb="17" eb="18">
      <t>ゴ</t>
    </rPh>
    <phoneticPr fontId="34"/>
  </si>
  <si>
    <t>再帰性建材による対策面積_補正後</t>
    <rPh sb="0" eb="1">
      <t>サイ</t>
    </rPh>
    <rPh sb="2" eb="3">
      <t>セイ</t>
    </rPh>
    <rPh sb="3" eb="5">
      <t>ケンザイ</t>
    </rPh>
    <rPh sb="8" eb="10">
      <t>タイサク</t>
    </rPh>
    <rPh sb="10" eb="12">
      <t>メンセキ</t>
    </rPh>
    <rPh sb="13" eb="15">
      <t>ホセイ</t>
    </rPh>
    <rPh sb="15" eb="16">
      <t>ゴ</t>
    </rPh>
    <phoneticPr fontId="34"/>
  </si>
  <si>
    <t>（ブランク）
標準入力法
フロア入力法
モデル住宅法
小規模版モデル建物法</t>
    <rPh sb="7" eb="9">
      <t>ヒョウジュン</t>
    </rPh>
    <rPh sb="9" eb="11">
      <t>ニュウリョク</t>
    </rPh>
    <rPh sb="11" eb="12">
      <t>ホウ</t>
    </rPh>
    <rPh sb="16" eb="18">
      <t>ニュウリョク</t>
    </rPh>
    <rPh sb="18" eb="19">
      <t>ホウ</t>
    </rPh>
    <rPh sb="23" eb="25">
      <t>ジュウタク</t>
    </rPh>
    <rPh sb="25" eb="26">
      <t>ホウ</t>
    </rPh>
    <rPh sb="27" eb="30">
      <t>ショウキボ</t>
    </rPh>
    <rPh sb="30" eb="31">
      <t>バン</t>
    </rPh>
    <rPh sb="34" eb="36">
      <t>タテモノ</t>
    </rPh>
    <rPh sb="36" eb="37">
      <t>ホウ</t>
    </rPh>
    <phoneticPr fontId="34"/>
  </si>
  <si>
    <t>（ブランク）
1：標準入力法
2：フロア入力法
3：モデル住宅法
4：小規模版モデル建物法</t>
    <rPh sb="9" eb="11">
      <t>ヒョウジュン</t>
    </rPh>
    <rPh sb="11" eb="13">
      <t>ニュウリョク</t>
    </rPh>
    <rPh sb="13" eb="14">
      <t>ホウ</t>
    </rPh>
    <rPh sb="20" eb="22">
      <t>ニュウリョク</t>
    </rPh>
    <rPh sb="22" eb="23">
      <t>ホウ</t>
    </rPh>
    <rPh sb="29" eb="32">
      <t>ジュウタクホウ</t>
    </rPh>
    <rPh sb="35" eb="38">
      <t>ショウキボ</t>
    </rPh>
    <rPh sb="38" eb="39">
      <t>バン</t>
    </rPh>
    <rPh sb="42" eb="44">
      <t>タテモノ</t>
    </rPh>
    <rPh sb="44" eb="45">
      <t>ホウ</t>
    </rPh>
    <phoneticPr fontId="34"/>
  </si>
  <si>
    <t>●</t>
    <phoneticPr fontId="2"/>
  </si>
  <si>
    <t>フロア入力法</t>
    <phoneticPr fontId="2"/>
  </si>
  <si>
    <t>BEI</t>
    <phoneticPr fontId="2"/>
  </si>
  <si>
    <t>BEI（BEIm）</t>
    <phoneticPr fontId="2"/>
  </si>
  <si>
    <t>BPI（BPIm）</t>
    <phoneticPr fontId="2"/>
  </si>
  <si>
    <t>←((エ)÷(オ))×(カ)</t>
    <phoneticPr fontId="2"/>
  </si>
  <si>
    <t>ア　躯体材料におけるリサイクル材の利用</t>
    <rPh sb="2" eb="4">
      <t>クタイ</t>
    </rPh>
    <rPh sb="4" eb="6">
      <t>ザイリョウ</t>
    </rPh>
    <rPh sb="15" eb="16">
      <t>ザイ</t>
    </rPh>
    <rPh sb="17" eb="19">
      <t>リヨウ</t>
    </rPh>
    <phoneticPr fontId="2"/>
  </si>
  <si>
    <t>イ　躯体材料以外におけるリサイクル材の利用</t>
    <rPh sb="2" eb="4">
      <t>クタイ</t>
    </rPh>
    <rPh sb="4" eb="6">
      <t>ザイリョウ</t>
    </rPh>
    <rPh sb="6" eb="8">
      <t>イガイ</t>
    </rPh>
    <rPh sb="17" eb="18">
      <t>ザイ</t>
    </rPh>
    <rPh sb="19" eb="21">
      <t>リヨウ</t>
    </rPh>
    <phoneticPr fontId="2"/>
  </si>
  <si>
    <t>大型機器の搬出入経路や揚重方法が明記された更新計画が作成されていること。</t>
    <rPh sb="8" eb="10">
      <t>ケイロ</t>
    </rPh>
    <rPh sb="11" eb="13">
      <t>ヨウジュウ</t>
    </rPh>
    <phoneticPr fontId="3"/>
  </si>
  <si>
    <t>構造部材や仕上げ材を痛めることがないように、大型機器の搬出入経路が確保されていること。</t>
    <rPh sb="30" eb="32">
      <t>ケイロ</t>
    </rPh>
    <phoneticPr fontId="2"/>
  </si>
  <si>
    <t>配管更新や将来対応のために、受水槽又は給水管からパイプシャフトまでの経路において、配管トレンチや配管ピットが設けられていること。</t>
    <rPh sb="34" eb="36">
      <t>ケイロ</t>
    </rPh>
    <phoneticPr fontId="3"/>
  </si>
  <si>
    <t>(ア)躯体の劣化対策に係る事項</t>
    <rPh sb="3" eb="5">
      <t>クタイ</t>
    </rPh>
    <rPh sb="6" eb="8">
      <t>レッカ</t>
    </rPh>
    <rPh sb="8" eb="10">
      <t>タイサク</t>
    </rPh>
    <rPh sb="11" eb="12">
      <t>カカワ</t>
    </rPh>
    <rPh sb="13" eb="15">
      <t>ジコウ</t>
    </rPh>
    <phoneticPr fontId="2"/>
  </si>
  <si>
    <t>(ア)建設資材の再利用対策等に係る事項</t>
    <rPh sb="3" eb="5">
      <t>ケンセツ</t>
    </rPh>
    <rPh sb="5" eb="7">
      <t>シザイ</t>
    </rPh>
    <rPh sb="8" eb="11">
      <t>サイリヨウ</t>
    </rPh>
    <rPh sb="11" eb="13">
      <t>タイサク</t>
    </rPh>
    <rPh sb="13" eb="14">
      <t>トウ</t>
    </rPh>
    <rPh sb="15" eb="16">
      <t>カカワ</t>
    </rPh>
    <rPh sb="17" eb="19">
      <t>ジコウ</t>
    </rPh>
    <phoneticPr fontId="2"/>
  </si>
  <si>
    <t>躯体と仕上げ材とが容易に分別ができるようになっていること。</t>
    <rPh sb="0" eb="2">
      <t>クタイ</t>
    </rPh>
    <rPh sb="3" eb="5">
      <t>シア</t>
    </rPh>
    <rPh sb="6" eb="7">
      <t>ザイ</t>
    </rPh>
    <rPh sb="9" eb="11">
      <t>ヨウイ</t>
    </rPh>
    <rPh sb="12" eb="14">
      <t>ブンベツ</t>
    </rPh>
    <phoneticPr fontId="2"/>
  </si>
  <si>
    <t>内装材と設備が錯綜せず、解体・改修・更新の際に、容易にそれぞれを取り外すことができるようになっていること。</t>
    <rPh sb="0" eb="2">
      <t>ナイソウ</t>
    </rPh>
    <rPh sb="2" eb="3">
      <t>ザイ</t>
    </rPh>
    <rPh sb="4" eb="6">
      <t>セツビ</t>
    </rPh>
    <rPh sb="7" eb="9">
      <t>サクソウ</t>
    </rPh>
    <rPh sb="12" eb="14">
      <t>カイタイ</t>
    </rPh>
    <rPh sb="15" eb="17">
      <t>カイシュウ</t>
    </rPh>
    <rPh sb="18" eb="20">
      <t>コウシン</t>
    </rPh>
    <rPh sb="21" eb="22">
      <t>サイ</t>
    </rPh>
    <rPh sb="24" eb="26">
      <t>ヨウイ</t>
    </rPh>
    <rPh sb="32" eb="33">
      <t>ト</t>
    </rPh>
    <rPh sb="34" eb="35">
      <t>ハズ</t>
    </rPh>
    <phoneticPr fontId="2"/>
  </si>
  <si>
    <t>再利用できるユニット部材を用いていること。</t>
    <rPh sb="0" eb="3">
      <t>サイリヨウ</t>
    </rPh>
    <rPh sb="10" eb="12">
      <t>ブザイ</t>
    </rPh>
    <rPh sb="13" eb="14">
      <t>モチ</t>
    </rPh>
    <phoneticPr fontId="2"/>
  </si>
  <si>
    <t>構造部材又はそのユニットが容易に分解でき、再利用できること。</t>
    <rPh sb="0" eb="2">
      <t>コウゾウ</t>
    </rPh>
    <rPh sb="2" eb="4">
      <t>ブザイ</t>
    </rPh>
    <rPh sb="4" eb="5">
      <t>マタ</t>
    </rPh>
    <rPh sb="13" eb="15">
      <t>ヨウイ</t>
    </rPh>
    <rPh sb="16" eb="18">
      <t>ブンカイ</t>
    </rPh>
    <rPh sb="21" eb="24">
      <t>サイリヨウ</t>
    </rPh>
    <phoneticPr fontId="2"/>
  </si>
  <si>
    <t>(ア)雑用水の利用形態に係る事項</t>
    <rPh sb="3" eb="6">
      <t>ザツヨウスイ</t>
    </rPh>
    <rPh sb="7" eb="9">
      <t>リヨウ</t>
    </rPh>
    <rPh sb="9" eb="11">
      <t>ケイタイ</t>
    </rPh>
    <rPh sb="12" eb="13">
      <t>カカワ</t>
    </rPh>
    <rPh sb="14" eb="16">
      <t>ジコウ</t>
    </rPh>
    <phoneticPr fontId="2"/>
  </si>
  <si>
    <t>地域の生態系に悪影響を及ぼす外来種に関し、適切な対応を行っていること。</t>
    <phoneticPr fontId="2"/>
  </si>
  <si>
    <t>自生種の保全に配慮した緑地づくりを行っていること。</t>
    <rPh sb="0" eb="2">
      <t>ジセイ</t>
    </rPh>
    <rPh sb="2" eb="3">
      <t>シュ</t>
    </rPh>
    <rPh sb="4" eb="6">
      <t>ホゼン</t>
    </rPh>
    <rPh sb="7" eb="9">
      <t>ハイリョ</t>
    </rPh>
    <rPh sb="11" eb="13">
      <t>リョクチ</t>
    </rPh>
    <rPh sb="17" eb="18">
      <t>オコナ</t>
    </rPh>
    <phoneticPr fontId="2"/>
  </si>
  <si>
    <t>敷地や建物の植栽条件に応じた適切な緑地づくりを行っていること。</t>
    <rPh sb="0" eb="2">
      <t>シキチ</t>
    </rPh>
    <rPh sb="3" eb="5">
      <t>タテモノ</t>
    </rPh>
    <rPh sb="6" eb="8">
      <t>ショクサイ</t>
    </rPh>
    <rPh sb="8" eb="10">
      <t>ジョウケン</t>
    </rPh>
    <rPh sb="11" eb="12">
      <t>オウ</t>
    </rPh>
    <rPh sb="14" eb="16">
      <t>テキセツ</t>
    </rPh>
    <rPh sb="17" eb="19">
      <t>リョクチ</t>
    </rPh>
    <rPh sb="23" eb="24">
      <t>オコナ</t>
    </rPh>
    <phoneticPr fontId="2"/>
  </si>
  <si>
    <t>野生小動物の生息域の確保に配慮した緑地づくりを行っていること。</t>
    <rPh sb="0" eb="2">
      <t>ヤセイ</t>
    </rPh>
    <rPh sb="2" eb="5">
      <t>ショウドウブツ</t>
    </rPh>
    <rPh sb="6" eb="9">
      <t>セイソクイキ</t>
    </rPh>
    <rPh sb="10" eb="12">
      <t>カクホ</t>
    </rPh>
    <rPh sb="13" eb="15">
      <t>ハイリョ</t>
    </rPh>
    <rPh sb="17" eb="19">
      <t>リョクチ</t>
    </rPh>
    <rPh sb="23" eb="24">
      <t>オコナ</t>
    </rPh>
    <phoneticPr fontId="2"/>
  </si>
  <si>
    <t>建物利用者や地域住民が生物とふれあい自然に親しむことのできる環境や施設等を確保していること。</t>
    <rPh sb="0" eb="2">
      <t>タテモノ</t>
    </rPh>
    <rPh sb="2" eb="5">
      <t>リヨウシャ</t>
    </rPh>
    <rPh sb="6" eb="8">
      <t>チイキ</t>
    </rPh>
    <rPh sb="8" eb="10">
      <t>ジュウミン</t>
    </rPh>
    <rPh sb="11" eb="13">
      <t>セイブツ</t>
    </rPh>
    <rPh sb="18" eb="20">
      <t>シゼン</t>
    </rPh>
    <rPh sb="21" eb="22">
      <t>シタ</t>
    </rPh>
    <rPh sb="30" eb="32">
      <t>カンキョウ</t>
    </rPh>
    <rPh sb="33" eb="35">
      <t>シセツ</t>
    </rPh>
    <rPh sb="35" eb="36">
      <t>トウ</t>
    </rPh>
    <rPh sb="37" eb="39">
      <t>カクホ</t>
    </rPh>
    <phoneticPr fontId="2"/>
  </si>
  <si>
    <t>植栽によって、沿道に緑の連続性が確保され、植栽が良好な景観形成に寄与していること。</t>
    <rPh sb="0" eb="2">
      <t>ショクサイ</t>
    </rPh>
    <rPh sb="7" eb="9">
      <t>エンドウ</t>
    </rPh>
    <rPh sb="10" eb="11">
      <t>ミドリ</t>
    </rPh>
    <rPh sb="12" eb="15">
      <t>レンゾクセイ</t>
    </rPh>
    <rPh sb="16" eb="18">
      <t>カクホ</t>
    </rPh>
    <rPh sb="21" eb="23">
      <t>ショクサイ</t>
    </rPh>
    <rPh sb="24" eb="26">
      <t>リョウコウ</t>
    </rPh>
    <rPh sb="27" eb="29">
      <t>ケイカン</t>
    </rPh>
    <rPh sb="29" eb="31">
      <t>ケイセイ</t>
    </rPh>
    <rPh sb="32" eb="34">
      <t>キヨ</t>
    </rPh>
    <phoneticPr fontId="2"/>
  </si>
  <si>
    <t>隣接敷地や道路の既存樹木との調和やシンボル性に配慮した樹種を選定をしていること。</t>
    <rPh sb="0" eb="2">
      <t>リンセツ</t>
    </rPh>
    <rPh sb="2" eb="4">
      <t>シキチ</t>
    </rPh>
    <rPh sb="5" eb="7">
      <t>ドウロ</t>
    </rPh>
    <rPh sb="8" eb="10">
      <t>キゾン</t>
    </rPh>
    <rPh sb="10" eb="12">
      <t>ジュモク</t>
    </rPh>
    <rPh sb="14" eb="16">
      <t>チョウワ</t>
    </rPh>
    <rPh sb="21" eb="22">
      <t>セイ</t>
    </rPh>
    <rPh sb="23" eb="25">
      <t>ハイリョ</t>
    </rPh>
    <rPh sb="27" eb="29">
      <t>ジュシュ</t>
    </rPh>
    <rPh sb="30" eb="32">
      <t>センテイ</t>
    </rPh>
    <phoneticPr fontId="2"/>
  </si>
  <si>
    <t>潅水設備を適正に配置していること。</t>
    <phoneticPr fontId="2"/>
  </si>
  <si>
    <t>適正な土壌容量等の植栽基盤を確保していること。</t>
    <rPh sb="0" eb="2">
      <t>テキセイ</t>
    </rPh>
    <rPh sb="3" eb="5">
      <t>ドジョウ</t>
    </rPh>
    <rPh sb="5" eb="8">
      <t>ヨウリョウナド</t>
    </rPh>
    <rPh sb="9" eb="11">
      <t>ショクサイ</t>
    </rPh>
    <rPh sb="11" eb="13">
      <t>キバン</t>
    </rPh>
    <rPh sb="14" eb="16">
      <t>カクホ</t>
    </rPh>
    <phoneticPr fontId="2"/>
  </si>
  <si>
    <t>巡回監視、樹木剪定、草刈り等の年間工程が計画されていること。</t>
    <rPh sb="0" eb="2">
      <t>ジュンカイ</t>
    </rPh>
    <rPh sb="2" eb="4">
      <t>カンシ</t>
    </rPh>
    <rPh sb="5" eb="7">
      <t>ジュモク</t>
    </rPh>
    <rPh sb="7" eb="9">
      <t>センテイ</t>
    </rPh>
    <rPh sb="10" eb="12">
      <t>クサカ</t>
    </rPh>
    <rPh sb="13" eb="14">
      <t>ナド</t>
    </rPh>
    <rPh sb="15" eb="17">
      <t>ネンカン</t>
    </rPh>
    <rPh sb="17" eb="19">
      <t>コウテイ</t>
    </rPh>
    <rPh sb="20" eb="22">
      <t>ケイカク</t>
    </rPh>
    <phoneticPr fontId="2"/>
  </si>
  <si>
    <t>病虫害対策等についての実施方針が設定されていること。</t>
    <rPh sb="0" eb="3">
      <t>ビョウチュウガイ</t>
    </rPh>
    <rPh sb="3" eb="5">
      <t>タイサク</t>
    </rPh>
    <rPh sb="5" eb="6">
      <t>トウ</t>
    </rPh>
    <rPh sb="11" eb="13">
      <t>ジッシ</t>
    </rPh>
    <rPh sb="13" eb="15">
      <t>ホウシン</t>
    </rPh>
    <rPh sb="16" eb="18">
      <t>セッテイ</t>
    </rPh>
    <phoneticPr fontId="2"/>
  </si>
  <si>
    <t>ウ　ＥＶ及びPHV用充電設備の設置</t>
    <rPh sb="4" eb="5">
      <t>オヨ</t>
    </rPh>
    <rPh sb="9" eb="10">
      <t>ヨウ</t>
    </rPh>
    <rPh sb="10" eb="12">
      <t>ジュウデン</t>
    </rPh>
    <rPh sb="12" eb="14">
      <t>セツビ</t>
    </rPh>
    <rPh sb="15" eb="17">
      <t>セッチ</t>
    </rPh>
    <phoneticPr fontId="2"/>
  </si>
  <si>
    <t>(イ) a 急速充電設備台数（プライベート用）</t>
    <rPh sb="6" eb="8">
      <t>キュウソク</t>
    </rPh>
    <rPh sb="8" eb="10">
      <t>ジュウデン</t>
    </rPh>
    <rPh sb="10" eb="12">
      <t>セツビ</t>
    </rPh>
    <rPh sb="12" eb="14">
      <t>ダイスウ</t>
    </rPh>
    <rPh sb="21" eb="22">
      <t>ヨウ</t>
    </rPh>
    <phoneticPr fontId="2"/>
  </si>
  <si>
    <t>(ウ) a 普通充電設備台数（プライベート用）</t>
    <rPh sb="6" eb="8">
      <t>フツウ</t>
    </rPh>
    <rPh sb="8" eb="10">
      <t>ジュウデン</t>
    </rPh>
    <rPh sb="10" eb="12">
      <t>セツビ</t>
    </rPh>
    <rPh sb="12" eb="14">
      <t>ダイスウ</t>
    </rPh>
    <rPh sb="21" eb="22">
      <t>ヨウ</t>
    </rPh>
    <phoneticPr fontId="2"/>
  </si>
  <si>
    <t>エ　ＥＶ及びPHV用充電設備の設置</t>
    <rPh sb="4" eb="5">
      <t>オヨ</t>
    </rPh>
    <rPh sb="9" eb="10">
      <t>ヨウ</t>
    </rPh>
    <rPh sb="10" eb="12">
      <t>ジュウデン</t>
    </rPh>
    <rPh sb="12" eb="14">
      <t>セツビ</t>
    </rPh>
    <rPh sb="15" eb="17">
      <t>セッチ</t>
    </rPh>
    <phoneticPr fontId="2"/>
  </si>
  <si>
    <t>大型機器の搬出入経路や揚重方法が明記された更新計画が作成されていること。</t>
    <rPh sb="0" eb="2">
      <t>オオガタ</t>
    </rPh>
    <rPh sb="2" eb="4">
      <t>キキ</t>
    </rPh>
    <rPh sb="5" eb="8">
      <t>ハンシュツニュウ</t>
    </rPh>
    <rPh sb="8" eb="10">
      <t>ケイロ</t>
    </rPh>
    <rPh sb="11" eb="12">
      <t>ヨウ</t>
    </rPh>
    <rPh sb="12" eb="13">
      <t>シゲル</t>
    </rPh>
    <rPh sb="13" eb="15">
      <t>ホウホウ</t>
    </rPh>
    <rPh sb="16" eb="18">
      <t>メイキ</t>
    </rPh>
    <rPh sb="21" eb="23">
      <t>コウシン</t>
    </rPh>
    <rPh sb="23" eb="25">
      <t>ケイカク</t>
    </rPh>
    <rPh sb="26" eb="28">
      <t>サクセイ</t>
    </rPh>
    <phoneticPr fontId="3"/>
  </si>
  <si>
    <t>構造部材や仕上げ材を痛めることがないように、大型機器の搬出入経路が確保されていること。</t>
    <rPh sb="0" eb="2">
      <t>コウゾウ</t>
    </rPh>
    <rPh sb="2" eb="4">
      <t>ブザイ</t>
    </rPh>
    <rPh sb="5" eb="7">
      <t>シア</t>
    </rPh>
    <rPh sb="8" eb="9">
      <t>ザイ</t>
    </rPh>
    <rPh sb="10" eb="11">
      <t>イタ</t>
    </rPh>
    <rPh sb="22" eb="24">
      <t>オオガタ</t>
    </rPh>
    <rPh sb="24" eb="26">
      <t>キキ</t>
    </rPh>
    <rPh sb="27" eb="30">
      <t>ハンシュツニュウ</t>
    </rPh>
    <rPh sb="30" eb="32">
      <t>ケイロ</t>
    </rPh>
    <rPh sb="33" eb="35">
      <t>カクホ</t>
    </rPh>
    <phoneticPr fontId="3"/>
  </si>
  <si>
    <t>配管更新や将来対応のために、主な設備機械室からパイプシャフトまでの経路において、配管トレンチや配管ピット・点検歩廊等が設けられていること。</t>
    <rPh sb="33" eb="35">
      <t>ケイロ</t>
    </rPh>
    <rPh sb="59" eb="60">
      <t>モウ</t>
    </rPh>
    <phoneticPr fontId="3"/>
  </si>
  <si>
    <t>イ　躯体材料以外におけるリサイクル材の利用(記載省略可能）</t>
    <rPh sb="2" eb="4">
      <t>クタイ</t>
    </rPh>
    <rPh sb="4" eb="6">
      <t>ザイリョウ</t>
    </rPh>
    <rPh sb="6" eb="8">
      <t>イガイ</t>
    </rPh>
    <rPh sb="17" eb="18">
      <t>ザイ</t>
    </rPh>
    <rPh sb="19" eb="21">
      <t>リヨウ</t>
    </rPh>
    <rPh sb="22" eb="24">
      <t>キサイ</t>
    </rPh>
    <rPh sb="24" eb="26">
      <t>ショウリャク</t>
    </rPh>
    <rPh sb="26" eb="28">
      <t>カノウ</t>
    </rPh>
    <phoneticPr fontId="2"/>
  </si>
  <si>
    <t>主要な設備システムに関して、システム効率の評価を行うことができる隔測メーターが設置されていること。</t>
    <rPh sb="0" eb="2">
      <t>シュヨウ</t>
    </rPh>
    <rPh sb="3" eb="5">
      <t>セツビ</t>
    </rPh>
    <rPh sb="10" eb="11">
      <t>カン</t>
    </rPh>
    <rPh sb="18" eb="20">
      <t>コウリツ</t>
    </rPh>
    <rPh sb="21" eb="23">
      <t>ヒョウカ</t>
    </rPh>
    <rPh sb="24" eb="25">
      <t>オコナ</t>
    </rPh>
    <rPh sb="32" eb="34">
      <t>カクソク</t>
    </rPh>
    <rPh sb="39" eb="41">
      <t>セッチ</t>
    </rPh>
    <phoneticPr fontId="3"/>
  </si>
  <si>
    <t>エネルギーの量の計測設備がデータ収集機能を有していること。</t>
    <rPh sb="6" eb="7">
      <t>リョウ</t>
    </rPh>
    <rPh sb="8" eb="10">
      <t>ケイソク</t>
    </rPh>
    <rPh sb="10" eb="12">
      <t>セツビ</t>
    </rPh>
    <phoneticPr fontId="2"/>
  </si>
  <si>
    <t>エネルギーの量の計測設備がエネルギー消費分析及び管理機能を有していること。</t>
    <rPh sb="6" eb="7">
      <t>リョウ</t>
    </rPh>
    <rPh sb="8" eb="10">
      <t>ケイソク</t>
    </rPh>
    <rPh sb="10" eb="12">
      <t>セツビ</t>
    </rPh>
    <rPh sb="18" eb="20">
      <t>ショウヒ</t>
    </rPh>
    <rPh sb="20" eb="22">
      <t>ブンセキ</t>
    </rPh>
    <rPh sb="22" eb="23">
      <t>オヨ</t>
    </rPh>
    <rPh sb="24" eb="26">
      <t>カンリ</t>
    </rPh>
    <rPh sb="26" eb="28">
      <t>キノウ</t>
    </rPh>
    <rPh sb="29" eb="30">
      <t>ユウ</t>
    </rPh>
    <phoneticPr fontId="3"/>
  </si>
  <si>
    <t>ア　最適運用のための予測、計測、表示等（延べ面積1万㎡以下は「記載省略可能」）</t>
    <rPh sb="2" eb="4">
      <t>サイテキ</t>
    </rPh>
    <rPh sb="4" eb="6">
      <t>ウンヨウ</t>
    </rPh>
    <rPh sb="10" eb="12">
      <t>ヨソク</t>
    </rPh>
    <rPh sb="13" eb="15">
      <t>ケイソク</t>
    </rPh>
    <rPh sb="16" eb="18">
      <t>ヒョウジ</t>
    </rPh>
    <rPh sb="18" eb="19">
      <t>トウ</t>
    </rPh>
    <rPh sb="31" eb="33">
      <t>キサイ</t>
    </rPh>
    <rPh sb="33" eb="35">
      <t>ショウリャク</t>
    </rPh>
    <rPh sb="35" eb="37">
      <t>カノウ</t>
    </rPh>
    <phoneticPr fontId="2"/>
  </si>
  <si>
    <t>(ウ)地中熱利用システムに係る事項</t>
    <rPh sb="3" eb="5">
      <t>チチュウ</t>
    </rPh>
    <rPh sb="5" eb="6">
      <t>ネツ</t>
    </rPh>
    <rPh sb="6" eb="8">
      <t>リヨウ</t>
    </rPh>
    <phoneticPr fontId="2"/>
  </si>
  <si>
    <t>冷暖房負荷低減に有効な地中熱利用システムが計画されている。</t>
    <rPh sb="0" eb="3">
      <t>レイダンボウ</t>
    </rPh>
    <rPh sb="3" eb="5">
      <t>フカ</t>
    </rPh>
    <rPh sb="5" eb="7">
      <t>テイゲン</t>
    </rPh>
    <rPh sb="8" eb="10">
      <t>ユウコウ</t>
    </rPh>
    <rPh sb="11" eb="12">
      <t>チ</t>
    </rPh>
    <rPh sb="12" eb="13">
      <t>チュウ</t>
    </rPh>
    <rPh sb="13" eb="14">
      <t>ネツ</t>
    </rPh>
    <rPh sb="14" eb="16">
      <t>リヨウ</t>
    </rPh>
    <rPh sb="21" eb="23">
      <t>ケイカク</t>
    </rPh>
    <phoneticPr fontId="2"/>
  </si>
  <si>
    <t>　    b  PAL*の値</t>
    <rPh sb="13" eb="14">
      <t>アタイ</t>
    </rPh>
    <phoneticPr fontId="2"/>
  </si>
  <si>
    <t>CO2排出係数等（単位　kg-CO2/kWh)</t>
    <rPh sb="3" eb="5">
      <t>ハイシュツ</t>
    </rPh>
    <rPh sb="5" eb="7">
      <t>ケイスウ</t>
    </rPh>
    <rPh sb="7" eb="8">
      <t>トウ</t>
    </rPh>
    <rPh sb="9" eb="11">
      <t>タンイ</t>
    </rPh>
    <phoneticPr fontId="2"/>
  </si>
  <si>
    <t>(2)　CO2排出係数等が全事業者の平均以下かつ再生可能エネルギー利用率が20％以上の電力の導入検討結果</t>
    <rPh sb="7" eb="9">
      <t>ハイシュツ</t>
    </rPh>
    <rPh sb="9" eb="11">
      <t>ケイスウ</t>
    </rPh>
    <rPh sb="11" eb="12">
      <t>トウ</t>
    </rPh>
    <rPh sb="13" eb="14">
      <t>ゼン</t>
    </rPh>
    <rPh sb="14" eb="17">
      <t>ジギョウシャ</t>
    </rPh>
    <rPh sb="18" eb="20">
      <t>ヘイキン</t>
    </rPh>
    <rPh sb="20" eb="22">
      <t>イカ</t>
    </rPh>
    <rPh sb="24" eb="26">
      <t>サイセイ</t>
    </rPh>
    <rPh sb="26" eb="28">
      <t>カノウ</t>
    </rPh>
    <rPh sb="33" eb="35">
      <t>リヨウ</t>
    </rPh>
    <rPh sb="35" eb="36">
      <t>リツ</t>
    </rPh>
    <rPh sb="40" eb="42">
      <t>イジョウ</t>
    </rPh>
    <rPh sb="43" eb="45">
      <t>デンリョク</t>
    </rPh>
    <rPh sb="46" eb="48">
      <t>ドウニュウ</t>
    </rPh>
    <rPh sb="48" eb="50">
      <t>ケントウ</t>
    </rPh>
    <rPh sb="50" eb="52">
      <t>ケッカ</t>
    </rPh>
    <phoneticPr fontId="2"/>
  </si>
  <si>
    <t>CO2排出係数等（</t>
    <rPh sb="3" eb="5">
      <t>ハイシュツ</t>
    </rPh>
    <rPh sb="5" eb="7">
      <t>ケイスウ</t>
    </rPh>
    <rPh sb="7" eb="8">
      <t>トウ</t>
    </rPh>
    <phoneticPr fontId="2"/>
  </si>
  <si>
    <t>　    b 急速充電設備台数（パブリック用）</t>
    <rPh sb="7" eb="9">
      <t>キュウソク</t>
    </rPh>
    <rPh sb="9" eb="11">
      <t>ジュウデン</t>
    </rPh>
    <rPh sb="11" eb="13">
      <t>セツビ</t>
    </rPh>
    <rPh sb="13" eb="15">
      <t>ダイスウ</t>
    </rPh>
    <rPh sb="21" eb="22">
      <t>ヨウ</t>
    </rPh>
    <phoneticPr fontId="2"/>
  </si>
  <si>
    <t>　    b 普通充電設備台数（パブリック用）</t>
    <rPh sb="7" eb="9">
      <t>フツウ</t>
    </rPh>
    <rPh sb="9" eb="11">
      <t>ジュウデン</t>
    </rPh>
    <rPh sb="11" eb="13">
      <t>セツビ</t>
    </rPh>
    <rPh sb="13" eb="15">
      <t>ダイスウ</t>
    </rPh>
    <rPh sb="21" eb="22">
      <t>ヨウ</t>
    </rPh>
    <phoneticPr fontId="2"/>
  </si>
  <si>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</si>
  <si>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</si>
  <si>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</si>
  <si>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</si>
  <si>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</si>
  <si>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</si>
  <si>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</si>
  <si>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(イ)東京都環境物品等調達方針（公共工事）
の特別品目</t>
    <rPh sb="3" eb="6">
      <t>トウキョウト</t>
    </rPh>
    <rPh sb="6" eb="8">
      <t>カンキョウ</t>
    </rPh>
    <rPh sb="8" eb="10">
      <t>ブッピン</t>
    </rPh>
    <rPh sb="10" eb="11">
      <t>トウ</t>
    </rPh>
    <rPh sb="11" eb="13">
      <t>チョウタツ</t>
    </rPh>
    <rPh sb="13" eb="15">
      <t>ホウシン</t>
    </rPh>
    <rPh sb="16" eb="18">
      <t>コウキョウ</t>
    </rPh>
    <rPh sb="18" eb="20">
      <t>コウジ</t>
    </rPh>
    <rPh sb="23" eb="25">
      <t>トクベツ</t>
    </rPh>
    <rPh sb="25" eb="27">
      <t>ヒンモク</t>
    </rPh>
    <phoneticPr fontId="2"/>
  </si>
  <si>
    <t>修正</t>
    <rPh sb="0" eb="2">
      <t>シュウセイ</t>
    </rPh>
    <phoneticPr fontId="2"/>
  </si>
  <si>
    <t>H54</t>
    <phoneticPr fontId="2"/>
  </si>
  <si>
    <t>E55</t>
    <phoneticPr fontId="2"/>
  </si>
  <si>
    <t>H56</t>
    <phoneticPr fontId="2"/>
  </si>
  <si>
    <t>H57</t>
    <phoneticPr fontId="2"/>
  </si>
  <si>
    <t>桁数修正</t>
    <rPh sb="0" eb="2">
      <t>ケタスウ</t>
    </rPh>
    <rPh sb="2" eb="4">
      <t>シュウセイ</t>
    </rPh>
    <phoneticPr fontId="2"/>
  </si>
  <si>
    <t>◎</t>
    <phoneticPr fontId="2"/>
  </si>
  <si>
    <t>E296</t>
    <phoneticPr fontId="2"/>
  </si>
  <si>
    <t>E297</t>
    <phoneticPr fontId="2"/>
  </si>
  <si>
    <t>F479</t>
    <phoneticPr fontId="2"/>
  </si>
  <si>
    <t>E515</t>
    <phoneticPr fontId="2"/>
  </si>
  <si>
    <t>E525</t>
    <phoneticPr fontId="2"/>
  </si>
  <si>
    <t>E523</t>
    <phoneticPr fontId="2"/>
  </si>
  <si>
    <t>E521</t>
    <phoneticPr fontId="2"/>
  </si>
  <si>
    <t>E519</t>
    <phoneticPr fontId="2"/>
  </si>
  <si>
    <t>E517</t>
    <phoneticPr fontId="2"/>
  </si>
  <si>
    <t>E72</t>
    <phoneticPr fontId="2"/>
  </si>
  <si>
    <t>E73、F73</t>
    <phoneticPr fontId="2"/>
  </si>
  <si>
    <t>E42、F42</t>
    <phoneticPr fontId="2"/>
  </si>
  <si>
    <t>E42、F43</t>
  </si>
  <si>
    <t>E395</t>
    <phoneticPr fontId="2"/>
  </si>
  <si>
    <t xml:space="preserve">現行様式では、「10」は「工場のうち駐車場以外」となっており、「11」～「15」が「その他1」～「その他4」となっていましたので、住宅以外の用途の計算式を修正しました。
</t>
    <rPh sb="0" eb="2">
      <t>ゲンコウ</t>
    </rPh>
    <rPh sb="2" eb="4">
      <t>ヨウシキ</t>
    </rPh>
    <rPh sb="44" eb="45">
      <t>ホカ</t>
    </rPh>
    <rPh sb="51" eb="52">
      <t>ホカ</t>
    </rPh>
    <rPh sb="65" eb="67">
      <t>ジュウタク</t>
    </rPh>
    <rPh sb="67" eb="69">
      <t>イガイ</t>
    </rPh>
    <rPh sb="70" eb="72">
      <t>ヨウト</t>
    </rPh>
    <rPh sb="73" eb="75">
      <t>ケイサン</t>
    </rPh>
    <rPh sb="75" eb="76">
      <t>シキ</t>
    </rPh>
    <rPh sb="77" eb="79">
      <t>シュウセイ</t>
    </rPh>
    <phoneticPr fontId="2"/>
  </si>
  <si>
    <t>現行の用途コードに修正</t>
    <rPh sb="0" eb="2">
      <t>ゲンコウ</t>
    </rPh>
    <rPh sb="3" eb="5">
      <t>ヨウト</t>
    </rPh>
    <rPh sb="9" eb="11">
      <t>シュウセイ</t>
    </rPh>
    <phoneticPr fontId="2"/>
  </si>
  <si>
    <t>0　（ブランク）
1　ホテル
2　病院
3　百貨店
4　事務所
5　学校
6　飲食店
7　集会所
8　工場
9　その他</t>
    <rPh sb="58" eb="59">
      <t>ホカ</t>
    </rPh>
    <phoneticPr fontId="34"/>
  </si>
  <si>
    <t>H292</t>
    <phoneticPr fontId="2"/>
  </si>
  <si>
    <t>採用する(不適合)</t>
    <rPh sb="0" eb="2">
      <t>サイヨウ</t>
    </rPh>
    <rPh sb="5" eb="6">
      <t>フ</t>
    </rPh>
    <rPh sb="6" eb="8">
      <t>テキゴウ</t>
    </rPh>
    <phoneticPr fontId="2"/>
  </si>
  <si>
    <t>(ブランク)
1：採用する（適合）
2：採用する（不適合）
3：採用しない</t>
    <rPh sb="9" eb="11">
      <t>サイヨウ</t>
    </rPh>
    <rPh sb="14" eb="16">
      <t>テキゴウ</t>
    </rPh>
    <rPh sb="20" eb="22">
      <t>サイヨウ</t>
    </rPh>
    <rPh sb="25" eb="26">
      <t>フ</t>
    </rPh>
    <rPh sb="26" eb="28">
      <t>テキゴウ</t>
    </rPh>
    <rPh sb="32" eb="34">
      <t>サイヨウ</t>
    </rPh>
    <phoneticPr fontId="34"/>
  </si>
  <si>
    <t>(ブランク)
採用する（適合）
採用する（不適合）
採用しない</t>
    <rPh sb="7" eb="9">
      <t>サイヨウ</t>
    </rPh>
    <rPh sb="12" eb="14">
      <t>テキゴウ</t>
    </rPh>
    <rPh sb="16" eb="18">
      <t>サイヨウ</t>
    </rPh>
    <rPh sb="26" eb="28">
      <t>サイヨウ</t>
    </rPh>
    <phoneticPr fontId="34"/>
  </si>
  <si>
    <t>(ブランク)
1：採用する（適合）
2：採用する（不適合）
3：採用しない</t>
    <rPh sb="9" eb="11">
      <t>サイヨウ</t>
    </rPh>
    <rPh sb="14" eb="16">
      <t>テキゴウ</t>
    </rPh>
    <rPh sb="20" eb="22">
      <t>サイヨウ</t>
    </rPh>
    <rPh sb="32" eb="34">
      <t>サイヨウ</t>
    </rPh>
    <phoneticPr fontId="34"/>
  </si>
  <si>
    <t>非適合→不適合</t>
    <rPh sb="0" eb="1">
      <t>ヒ</t>
    </rPh>
    <rPh sb="1" eb="3">
      <t>テキゴウ</t>
    </rPh>
    <rPh sb="4" eb="7">
      <t>フテキゴウ</t>
    </rPh>
    <phoneticPr fontId="2"/>
  </si>
  <si>
    <t>『ZEB』</t>
    <phoneticPr fontId="2"/>
  </si>
  <si>
    <t>『ZEH-M』</t>
    <phoneticPr fontId="2"/>
  </si>
  <si>
    <t>『ZEH』</t>
    <phoneticPr fontId="2"/>
  </si>
  <si>
    <t>ZEH-M→『ZEH-M』
ZEH→『ZEH』</t>
    <phoneticPr fontId="2"/>
  </si>
  <si>
    <t>（ブランク）
１：東京ゼロエミ住宅
２：『ZEH-M』
３：Nearly ZEH-M
４：ZEH-M Ready
５：ZEH-M Oriented
６：『ZEH』
７：Nearly ZEH
８：ZEH Ready
９：ZEH Oriented</t>
    <phoneticPr fontId="34"/>
  </si>
  <si>
    <t>（ブランク）
『ZEB』
Nearly ZEB
ZEB Ready
ZEB Oriented</t>
    <phoneticPr fontId="34"/>
  </si>
  <si>
    <t>　（ブランク）
1　『ZEB』
2　Nearly ZEB
3　ZEB Ready
4　ZEB Oriented</t>
    <phoneticPr fontId="34"/>
  </si>
  <si>
    <t>ZEB→『ZEB』</t>
    <phoneticPr fontId="2"/>
  </si>
  <si>
    <t>（ブランク）
東京ゼロエミ住宅
『ZEH-M』
Nearly ZEH-M
ZEH-M Ready
ZEH-M Oriented
『ZEH』
Nearly ZEH
ZEH Ready
ZEH Oriented</t>
    <phoneticPr fontId="34"/>
  </si>
  <si>
    <t>１/23修正</t>
    <rPh sb="4" eb="6">
      <t>シュウセイ</t>
    </rPh>
    <phoneticPr fontId="2"/>
  </si>
  <si>
    <t>1,2</t>
    <phoneticPr fontId="34"/>
  </si>
  <si>
    <t>1.2,3</t>
    <phoneticPr fontId="34"/>
  </si>
  <si>
    <t>1,2→1.2,3
1：条例　2：任意→1：計画時　2：変更時　3：完了時</t>
    <phoneticPr fontId="2"/>
  </si>
  <si>
    <t>1.2,3→1,2
1：計画時　2：変更時　3：完了時→1：条例　2：任意</t>
    <phoneticPr fontId="2"/>
  </si>
  <si>
    <t>（</t>
    <phoneticPr fontId="2"/>
  </si>
  <si>
    <t>段階２を満たさない</t>
    <rPh sb="0" eb="2">
      <t>ダンカイ</t>
    </rPh>
    <rPh sb="4" eb="5">
      <t>ミ</t>
    </rPh>
    <phoneticPr fontId="2"/>
  </si>
  <si>
    <t>PAL*低減率が20以上</t>
    <phoneticPr fontId="2"/>
  </si>
  <si>
    <t>PAL*低減率が10以上20未満</t>
    <rPh sb="4" eb="6">
      <t>テイゲン</t>
    </rPh>
    <rPh sb="6" eb="7">
      <t>リツ</t>
    </rPh>
    <rPh sb="10" eb="12">
      <t>イジョウ</t>
    </rPh>
    <rPh sb="14" eb="16">
      <t>ミマン</t>
    </rPh>
    <phoneticPr fontId="2"/>
  </si>
  <si>
    <t>段階２を満たさない</t>
    <phoneticPr fontId="2"/>
  </si>
  <si>
    <t>「全住戸のUA値が0.87以下」若しくは「住棟単位UA値が0.75以下」又は「住宅仕様基準に適合」</t>
    <rPh sb="1" eb="2">
      <t>ゼン</t>
    </rPh>
    <rPh sb="2" eb="4">
      <t>ジュウコ</t>
    </rPh>
    <rPh sb="7" eb="8">
      <t>チ</t>
    </rPh>
    <rPh sb="13" eb="15">
      <t>イカ</t>
    </rPh>
    <rPh sb="16" eb="17">
      <t>モ</t>
    </rPh>
    <rPh sb="21" eb="23">
      <t>ジュウトウ</t>
    </rPh>
    <rPh sb="23" eb="25">
      <t>タンイ</t>
    </rPh>
    <rPh sb="27" eb="28">
      <t>チ</t>
    </rPh>
    <rPh sb="33" eb="35">
      <t>イカ</t>
    </rPh>
    <rPh sb="36" eb="37">
      <t>マタ</t>
    </rPh>
    <rPh sb="39" eb="41">
      <t>ジュウタク</t>
    </rPh>
    <rPh sb="41" eb="43">
      <t>シヨウ</t>
    </rPh>
    <rPh sb="43" eb="45">
      <t>キジュン</t>
    </rPh>
    <rPh sb="46" eb="48">
      <t>テキゴウ</t>
    </rPh>
    <phoneticPr fontId="2"/>
  </si>
  <si>
    <t>全単位住戸の「採光確保」及び「通風確保」が80％以上</t>
    <rPh sb="12" eb="13">
      <t>オヨ</t>
    </rPh>
    <phoneticPr fontId="2"/>
  </si>
  <si>
    <t>全単位住戸の「採光確保」及び「通風確保」が50％以上</t>
    <rPh sb="0" eb="1">
      <t>ゼン</t>
    </rPh>
    <rPh sb="1" eb="3">
      <t>タンイ</t>
    </rPh>
    <rPh sb="3" eb="5">
      <t>ジュウコ</t>
    </rPh>
    <rPh sb="7" eb="9">
      <t>サイコウ</t>
    </rPh>
    <rPh sb="9" eb="11">
      <t>カクホ</t>
    </rPh>
    <rPh sb="12" eb="13">
      <t>オヨ</t>
    </rPh>
    <rPh sb="15" eb="17">
      <t>ツウフウ</t>
    </rPh>
    <rPh sb="17" eb="19">
      <t>カクホ</t>
    </rPh>
    <rPh sb="24" eb="26">
      <t>イジョウ</t>
    </rPh>
    <phoneticPr fontId="2"/>
  </si>
  <si>
    <t>再生可能エネルギーの直接利用量の合計が15MJ/㎡・年以上</t>
    <rPh sb="0" eb="2">
      <t>サイセイ</t>
    </rPh>
    <rPh sb="2" eb="4">
      <t>カノウ</t>
    </rPh>
    <rPh sb="10" eb="12">
      <t>チョクセツ</t>
    </rPh>
    <rPh sb="12" eb="14">
      <t>リヨウ</t>
    </rPh>
    <rPh sb="14" eb="15">
      <t>リョウ</t>
    </rPh>
    <rPh sb="16" eb="18">
      <t>ゴウケイ</t>
    </rPh>
    <rPh sb="26" eb="27">
      <t>ネン</t>
    </rPh>
    <rPh sb="27" eb="29">
      <t>イジョウ</t>
    </rPh>
    <phoneticPr fontId="2"/>
  </si>
  <si>
    <t>再生可能エネルギーの直接利用が計画されている。</t>
    <rPh sb="0" eb="2">
      <t>サイセイ</t>
    </rPh>
    <rPh sb="2" eb="4">
      <t>カノウ</t>
    </rPh>
    <rPh sb="10" eb="12">
      <t>チョクセツ</t>
    </rPh>
    <rPh sb="12" eb="14">
      <t>リヨウ</t>
    </rPh>
    <rPh sb="15" eb="17">
      <t>ケイカク</t>
    </rPh>
    <phoneticPr fontId="2"/>
  </si>
  <si>
    <t>定格出力の合計が10kW以上となる設備を設置し、系統連系を行っている</t>
    <phoneticPr fontId="2"/>
  </si>
  <si>
    <t>定格出力の合計が10kW未満となる設備を設置し、系統連系を行っている</t>
    <rPh sb="0" eb="2">
      <t>テイカク</t>
    </rPh>
    <rPh sb="2" eb="4">
      <t>シュツリョク</t>
    </rPh>
    <rPh sb="5" eb="7">
      <t>ゴウケイ</t>
    </rPh>
    <rPh sb="12" eb="14">
      <t>ミマン</t>
    </rPh>
    <rPh sb="17" eb="19">
      <t>セツビ</t>
    </rPh>
    <rPh sb="20" eb="22">
      <t>セッチ</t>
    </rPh>
    <rPh sb="24" eb="28">
      <t>ケイトウレンケイ</t>
    </rPh>
    <rPh sb="29" eb="30">
      <t>オコナ</t>
    </rPh>
    <phoneticPr fontId="2"/>
  </si>
  <si>
    <t>「CO2排出係数が0.370以下」及び「再エネ利用率が30％以上（電力メニューも可）」</t>
    <rPh sb="17" eb="18">
      <t>オヨ</t>
    </rPh>
    <phoneticPr fontId="2"/>
  </si>
  <si>
    <t>「CO2排出係数が全小売電気事業者の平均以下」及び「再エネ利用率が20％以上（電力メニューも可）」</t>
    <rPh sb="4" eb="6">
      <t>ハイシュツ</t>
    </rPh>
    <rPh sb="6" eb="8">
      <t>ケイスウ</t>
    </rPh>
    <rPh sb="9" eb="10">
      <t>ゼン</t>
    </rPh>
    <rPh sb="10" eb="12">
      <t>コウリ</t>
    </rPh>
    <rPh sb="12" eb="14">
      <t>デンキ</t>
    </rPh>
    <rPh sb="14" eb="17">
      <t>ジギョウシャ</t>
    </rPh>
    <rPh sb="18" eb="20">
      <t>ヘイキン</t>
    </rPh>
    <rPh sb="20" eb="22">
      <t>イカ</t>
    </rPh>
    <phoneticPr fontId="2"/>
  </si>
  <si>
    <t>用途1</t>
    <rPh sb="0" eb="2">
      <t>ヨウト</t>
    </rPh>
    <phoneticPr fontId="2"/>
  </si>
  <si>
    <t>用途2</t>
    <rPh sb="0" eb="2">
      <t>ヨウト</t>
    </rPh>
    <phoneticPr fontId="2"/>
  </si>
  <si>
    <t>　　小計</t>
    <rPh sb="2" eb="4">
      <t>ショウケイ</t>
    </rPh>
    <phoneticPr fontId="2"/>
  </si>
  <si>
    <t>飲食店</t>
    <rPh sb="0" eb="2">
      <t>インショク</t>
    </rPh>
    <rPh sb="2" eb="3">
      <t>テン</t>
    </rPh>
    <phoneticPr fontId="2"/>
  </si>
  <si>
    <t>「空調排熱以外のエネルギーを利用するシステム」を採用</t>
    <rPh sb="24" eb="26">
      <t>サイヨウ</t>
    </rPh>
    <phoneticPr fontId="2"/>
  </si>
  <si>
    <t>「エネルギー効率の値が0.90以上(蒸気が含まれている場合は0.85以上) の地冷から熱供給を受入れる」又は</t>
    <rPh sb="52" eb="53">
      <t>マタ</t>
    </rPh>
    <phoneticPr fontId="2"/>
  </si>
  <si>
    <t>「地冷からの熱供給を受入れる」又は「複数の建築物間で、熱融通又は空調排熱を利用する」</t>
    <rPh sb="15" eb="16">
      <t>マタ</t>
    </rPh>
    <phoneticPr fontId="2"/>
  </si>
  <si>
    <t>躯体に、左記の資材等を２つ以上利用</t>
    <rPh sb="0" eb="2">
      <t>クタイ</t>
    </rPh>
    <rPh sb="4" eb="6">
      <t>サキ</t>
    </rPh>
    <phoneticPr fontId="2"/>
  </si>
  <si>
    <t>躯体に、左記の資材等を１つ利用</t>
    <rPh sb="0" eb="2">
      <t>クタイ</t>
    </rPh>
    <phoneticPr fontId="2"/>
  </si>
  <si>
    <t>躯体以外に、左記の資材等を１つ利用</t>
    <phoneticPr fontId="2"/>
  </si>
  <si>
    <t>躯体以外に、左記の資材等を２つ以上利用</t>
    <rPh sb="6" eb="8">
      <t>サキ</t>
    </rPh>
    <phoneticPr fontId="2"/>
  </si>
  <si>
    <t>躯体以外に、左記の資材等を１つ利用</t>
    <phoneticPr fontId="2"/>
  </si>
  <si>
    <t>「オゾン破壊係数が0」及び「地球温暖化係数が１を超え10未満」</t>
    <phoneticPr fontId="2"/>
  </si>
  <si>
    <t>「発泡剤を使用しないこと」又は「『オゾン破壊係数が０』及び『地球温暖化係数が１以下』」</t>
    <rPh sb="20" eb="24">
      <t>ハカイケイスウ</t>
    </rPh>
    <rPh sb="27" eb="28">
      <t>オヨ</t>
    </rPh>
    <rPh sb="30" eb="32">
      <t>チキュウ</t>
    </rPh>
    <rPh sb="32" eb="35">
      <t>オンダンカ</t>
    </rPh>
    <rPh sb="35" eb="37">
      <t>ケイスウ</t>
    </rPh>
    <phoneticPr fontId="2"/>
  </si>
  <si>
    <t>「オゾン破壊係数が0」及び「地球温暖化係数が750以下」</t>
    <phoneticPr fontId="2"/>
  </si>
  <si>
    <t>「オゾン破壊係数が0」及び「地球温暖化係数が750超」</t>
    <rPh sb="25" eb="26">
      <t>コ</t>
    </rPh>
    <phoneticPr fontId="2"/>
  </si>
  <si>
    <t>左記の事項の取組を６つ以上実施する</t>
    <rPh sb="11" eb="13">
      <t>イジョウ</t>
    </rPh>
    <phoneticPr fontId="2"/>
  </si>
  <si>
    <t>左記の事項の取組を４つ以上実施する</t>
    <rPh sb="0" eb="2">
      <t>サキ</t>
    </rPh>
    <rPh sb="3" eb="5">
      <t>ジコウ</t>
    </rPh>
    <rPh sb="6" eb="8">
      <t>トリクミ</t>
    </rPh>
    <rPh sb="11" eb="13">
      <t>イジョウ</t>
    </rPh>
    <rPh sb="13" eb="15">
      <t>ジッシ</t>
    </rPh>
    <phoneticPr fontId="2"/>
  </si>
  <si>
    <t>左記の事項の取組を２～３つ実施する</t>
    <phoneticPr fontId="2"/>
  </si>
  <si>
    <t>木造：住宅品確法劣化対策等級　３の一部</t>
    <rPh sb="0" eb="1">
      <t>モク</t>
    </rPh>
    <phoneticPr fontId="2"/>
  </si>
  <si>
    <t>S造 ： 住宅品確法劣化対策等級　２の一部</t>
    <phoneticPr fontId="2"/>
  </si>
  <si>
    <t>S造 ： 住宅品確法劣化対策等級　３の一部</t>
    <phoneticPr fontId="2"/>
  </si>
  <si>
    <t>左記の事項の取組を３～５つ実施する</t>
    <phoneticPr fontId="2"/>
  </si>
  <si>
    <t>左記の事項の取組を2つ以上実施する</t>
    <rPh sb="11" eb="13">
      <t>イジョウ</t>
    </rPh>
    <phoneticPr fontId="2"/>
  </si>
  <si>
    <t>左記の事項の取組を1つ実施する</t>
    <phoneticPr fontId="2"/>
  </si>
  <si>
    <t>左記の事項のうち、２つ以上を雑利用水として利用する</t>
    <phoneticPr fontId="2"/>
  </si>
  <si>
    <t>左記の事項のうち、１つを雑利用水として利用する</t>
    <phoneticPr fontId="2"/>
  </si>
  <si>
    <t>１時間当たり30mm以上の雨水浸透が見込める（浸透効果を期待できない地域等は適用しない）</t>
    <phoneticPr fontId="2"/>
  </si>
  <si>
    <t>１時間当たり10mm以上の雨水浸透が見込める（浸透効果を期待できない地域等は適用しない）</t>
    <phoneticPr fontId="2"/>
  </si>
  <si>
    <t>総緑化面積が、敷地面積の30%以上</t>
    <phoneticPr fontId="2"/>
  </si>
  <si>
    <t>総緑化面積が、敷地面積の20%以上30%未満</t>
    <phoneticPr fontId="2"/>
  </si>
  <si>
    <t>左記の事項の点数の合計が２以上</t>
    <rPh sb="0" eb="2">
      <t>サキ</t>
    </rPh>
    <phoneticPr fontId="2"/>
  </si>
  <si>
    <t>左記の事項の点数の合計が１</t>
    <rPh sb="0" eb="2">
      <t>サキ</t>
    </rPh>
    <phoneticPr fontId="2"/>
  </si>
  <si>
    <t>左記の各評価項目の段階の数字の合計が８以上</t>
    <rPh sb="0" eb="2">
      <t>サキ</t>
    </rPh>
    <phoneticPr fontId="2"/>
  </si>
  <si>
    <t>左記の各評価項目の段階の数字の合計が５～７</t>
    <rPh sb="0" eb="2">
      <t>サキ</t>
    </rPh>
    <phoneticPr fontId="2"/>
  </si>
  <si>
    <t>各対策評価面積の合計が、敷地面積の20％以上30％未満</t>
    <phoneticPr fontId="2"/>
  </si>
  <si>
    <t>各対策評価面積の合計が、敷地面積の30％以上</t>
    <phoneticPr fontId="2"/>
  </si>
  <si>
    <t>見付け面積比が40％以上60％未満</t>
    <phoneticPr fontId="2"/>
  </si>
  <si>
    <t>見付け面積比が40％未満</t>
    <phoneticPr fontId="2"/>
  </si>
  <si>
    <t>パブリック用として充電設備を設置</t>
    <phoneticPr fontId="2"/>
  </si>
  <si>
    <t>プライベート用として充電設備を設置</t>
    <phoneticPr fontId="2"/>
  </si>
  <si>
    <t>建築物上における樹木の量の確保に係る事項</t>
    <phoneticPr fontId="2"/>
  </si>
  <si>
    <t>高木の植栽に係る事項</t>
    <phoneticPr fontId="2"/>
  </si>
  <si>
    <t>既存の樹木の保全に係る事項</t>
    <phoneticPr fontId="2"/>
  </si>
  <si>
    <t>高木による緑化面積が総緑化面積の30％以上</t>
    <phoneticPr fontId="2"/>
  </si>
  <si>
    <t>　CASBEEランクと評価方法（自己評価等）、BELSの取得(★の数)　等　</t>
    <phoneticPr fontId="2"/>
  </si>
  <si>
    <t>　CASBEEランクと評価方法（自己評価等）、BELSの取得(★の数)　等　</t>
    <phoneticPr fontId="2"/>
  </si>
  <si>
    <t>←</t>
    <phoneticPr fontId="2"/>
  </si>
  <si>
    <t>(ア)　建築物上における樹木の量の確保に係る事項の点数</t>
    <rPh sb="4" eb="7">
      <t>ケンチクブツ</t>
    </rPh>
    <rPh sb="7" eb="8">
      <t>ジョウ</t>
    </rPh>
    <rPh sb="12" eb="14">
      <t>ジュモク</t>
    </rPh>
    <rPh sb="15" eb="16">
      <t>リョウ</t>
    </rPh>
    <rPh sb="17" eb="19">
      <t>カクホ</t>
    </rPh>
    <rPh sb="20" eb="21">
      <t>カカ</t>
    </rPh>
    <rPh sb="22" eb="24">
      <t>ジコウ</t>
    </rPh>
    <rPh sb="25" eb="27">
      <t>テンスウ</t>
    </rPh>
    <phoneticPr fontId="2"/>
  </si>
  <si>
    <t>公道に面した平面駐車場等の空地について、植栽又は水面の配置により良好な景観形成に寄与していること。</t>
    <rPh sb="0" eb="2">
      <t>コウドウ</t>
    </rPh>
    <rPh sb="3" eb="4">
      <t>メン</t>
    </rPh>
    <rPh sb="6" eb="8">
      <t>ヘイメン</t>
    </rPh>
    <rPh sb="8" eb="11">
      <t>チュウシャジョウ</t>
    </rPh>
    <rPh sb="11" eb="12">
      <t>トウ</t>
    </rPh>
    <rPh sb="13" eb="15">
      <t>クウチ</t>
    </rPh>
    <rPh sb="20" eb="22">
      <t>ショクサイ</t>
    </rPh>
    <rPh sb="22" eb="23">
      <t>マタ</t>
    </rPh>
    <rPh sb="24" eb="26">
      <t>スイメン</t>
    </rPh>
    <rPh sb="27" eb="29">
      <t>ハイチ</t>
    </rPh>
    <rPh sb="32" eb="34">
      <t>リョウコウ</t>
    </rPh>
    <rPh sb="35" eb="37">
      <t>ケイカン</t>
    </rPh>
    <rPh sb="37" eb="39">
      <t>ケイセイ</t>
    </rPh>
    <rPh sb="40" eb="42">
      <t>キヨ</t>
    </rPh>
    <phoneticPr fontId="2"/>
  </si>
  <si>
    <t>生物モニタリング等及びその結果の緑地等の維持管理への反映が計画されていること。</t>
    <rPh sb="0" eb="2">
      <t>セイブツ</t>
    </rPh>
    <rPh sb="8" eb="9">
      <t>ナド</t>
    </rPh>
    <rPh sb="9" eb="10">
      <t>オヨ</t>
    </rPh>
    <rPh sb="13" eb="15">
      <t>ケッカ</t>
    </rPh>
    <rPh sb="16" eb="18">
      <t>リョクチ</t>
    </rPh>
    <rPh sb="18" eb="19">
      <t>トウ</t>
    </rPh>
    <rPh sb="20" eb="22">
      <t>イジ</t>
    </rPh>
    <rPh sb="22" eb="24">
      <t>カンリ</t>
    </rPh>
    <rPh sb="26" eb="28">
      <t>ハンエイ</t>
    </rPh>
    <rPh sb="29" eb="31">
      <t>ケイカク</t>
    </rPh>
    <phoneticPr fontId="2"/>
  </si>
  <si>
    <t>計算プログラムを用いて、省エネシステム(未評価技術を含む)又は運用実態を想定した詳細なエネルギーの予測が実施されていること。</t>
    <rPh sb="0" eb="2">
      <t>ケイサン</t>
    </rPh>
    <rPh sb="8" eb="9">
      <t>モチ</t>
    </rPh>
    <rPh sb="12" eb="13">
      <t>ショウ</t>
    </rPh>
    <rPh sb="20" eb="23">
      <t>ミヒョウカ</t>
    </rPh>
    <rPh sb="23" eb="25">
      <t>ギジュツ</t>
    </rPh>
    <rPh sb="26" eb="27">
      <t>フク</t>
    </rPh>
    <rPh sb="29" eb="30">
      <t>マタ</t>
    </rPh>
    <rPh sb="31" eb="33">
      <t>ウンヨウ</t>
    </rPh>
    <rPh sb="33" eb="35">
      <t>ジッタイ</t>
    </rPh>
    <rPh sb="36" eb="38">
      <t>ソウテイ</t>
    </rPh>
    <rPh sb="40" eb="42">
      <t>ショウサイ</t>
    </rPh>
    <rPh sb="49" eb="51">
      <t>ヨソク</t>
    </rPh>
    <rPh sb="52" eb="54">
      <t>ジッシ</t>
    </rPh>
    <phoneticPr fontId="3"/>
  </si>
  <si>
    <t>最も大きい床面積を占める用途の代表階又は代表エリアにおける電力量、熱量及び温度の把握ができる隔測メーターが設置されていること。</t>
    <rPh sb="0" eb="1">
      <t>モット</t>
    </rPh>
    <rPh sb="2" eb="3">
      <t>オオ</t>
    </rPh>
    <rPh sb="5" eb="8">
      <t>ユカメンセキ</t>
    </rPh>
    <rPh sb="9" eb="10">
      <t>シ</t>
    </rPh>
    <rPh sb="12" eb="14">
      <t>ヨウト</t>
    </rPh>
    <rPh sb="15" eb="17">
      <t>ダイヒョウ</t>
    </rPh>
    <rPh sb="17" eb="18">
      <t>カイ</t>
    </rPh>
    <rPh sb="18" eb="19">
      <t>マタ</t>
    </rPh>
    <rPh sb="20" eb="22">
      <t>ダイヒョウ</t>
    </rPh>
    <rPh sb="29" eb="31">
      <t>デンリョク</t>
    </rPh>
    <rPh sb="31" eb="32">
      <t>リョウ</t>
    </rPh>
    <rPh sb="33" eb="34">
      <t>ネツ</t>
    </rPh>
    <rPh sb="34" eb="35">
      <t>リョウ</t>
    </rPh>
    <rPh sb="35" eb="36">
      <t>オヨ</t>
    </rPh>
    <rPh sb="37" eb="39">
      <t>オンド</t>
    </rPh>
    <rPh sb="40" eb="42">
      <t>ハアク</t>
    </rPh>
    <rPh sb="46" eb="48">
      <t>カクソク</t>
    </rPh>
    <rPh sb="53" eb="55">
      <t>セッチ</t>
    </rPh>
    <phoneticPr fontId="3"/>
  </si>
  <si>
    <t>従業員や来場者等に対して当該建築物のエネルギー消費に関する情報が一目で分かるように可視化されて提供される仕組みが導入されていること。</t>
    <rPh sb="0" eb="3">
      <t>ジュウギョウイン</t>
    </rPh>
    <rPh sb="4" eb="7">
      <t>ライジョウシャ</t>
    </rPh>
    <rPh sb="7" eb="8">
      <t>トウ</t>
    </rPh>
    <rPh sb="9" eb="10">
      <t>タイ</t>
    </rPh>
    <rPh sb="12" eb="14">
      <t>トウガイ</t>
    </rPh>
    <rPh sb="14" eb="17">
      <t>ケンチクブツ</t>
    </rPh>
    <rPh sb="23" eb="25">
      <t>ショウヒ</t>
    </rPh>
    <rPh sb="26" eb="27">
      <t>カン</t>
    </rPh>
    <rPh sb="29" eb="31">
      <t>ジョウホウ</t>
    </rPh>
    <rPh sb="32" eb="34">
      <t>ヒトメ</t>
    </rPh>
    <rPh sb="35" eb="36">
      <t>ワ</t>
    </rPh>
    <rPh sb="41" eb="44">
      <t>カシカ</t>
    </rPh>
    <rPh sb="47" eb="49">
      <t>テイキョウ</t>
    </rPh>
    <rPh sb="52" eb="54">
      <t>シク</t>
    </rPh>
    <rPh sb="56" eb="58">
      <t>ドウニュウ</t>
    </rPh>
    <phoneticPr fontId="2"/>
  </si>
  <si>
    <t>配管更新や将来対応のために、床を貫通する予備スリーブが確保されていること又は更新のための空間が確保され、はつり工事を軽減する措置が講じられていること。</t>
    <rPh sb="0" eb="2">
      <t>ハイカン</t>
    </rPh>
    <rPh sb="2" eb="4">
      <t>コウシン</t>
    </rPh>
    <rPh sb="5" eb="7">
      <t>ショウライ</t>
    </rPh>
    <rPh sb="7" eb="9">
      <t>タイオウ</t>
    </rPh>
    <rPh sb="14" eb="15">
      <t>ユカ</t>
    </rPh>
    <rPh sb="16" eb="18">
      <t>カンツウ</t>
    </rPh>
    <rPh sb="20" eb="22">
      <t>ヨビ</t>
    </rPh>
    <rPh sb="27" eb="29">
      <t>カクホ</t>
    </rPh>
    <rPh sb="36" eb="37">
      <t>マタ</t>
    </rPh>
    <rPh sb="38" eb="40">
      <t>コウシン</t>
    </rPh>
    <rPh sb="44" eb="46">
      <t>クウカン</t>
    </rPh>
    <rPh sb="47" eb="49">
      <t>カクホ</t>
    </rPh>
    <rPh sb="55" eb="57">
      <t>コウジ</t>
    </rPh>
    <rPh sb="58" eb="60">
      <t>ケイゲン</t>
    </rPh>
    <rPh sb="62" eb="64">
      <t>ソチ</t>
    </rPh>
    <rPh sb="65" eb="66">
      <t>コウ</t>
    </rPh>
    <phoneticPr fontId="2"/>
  </si>
  <si>
    <t>公道に面した平面駐車場等の空地について、植栽又は水面の配置により良好な景観形成に寄与していること。</t>
    <phoneticPr fontId="2"/>
  </si>
  <si>
    <t>生物モニタリング等及びその結果の緑地等の維持管理への反映が計画されていること。</t>
    <phoneticPr fontId="2"/>
  </si>
  <si>
    <t>合計</t>
    <rPh sb="0" eb="2">
      <t>ゴウケイ</t>
    </rPh>
    <phoneticPr fontId="2"/>
  </si>
  <si>
    <t>(2)省エネルギーシステム</t>
    <phoneticPr fontId="2"/>
  </si>
  <si>
    <t>(3)再生可能エネルギーの利用</t>
    <phoneticPr fontId="2"/>
  </si>
  <si>
    <t>(2)省エネルギーシステム</t>
    <phoneticPr fontId="2"/>
  </si>
  <si>
    <t>RC・SRC造：住宅品確法劣化対策等級　３の一部</t>
    <phoneticPr fontId="2"/>
  </si>
  <si>
    <t>RC・SRC造：住宅品確法劣化対策等級　２の一部</t>
    <phoneticPr fontId="2"/>
  </si>
  <si>
    <t>（3）-イ</t>
  </si>
  <si>
    <t>(2)→(3)</t>
    <phoneticPr fontId="2"/>
  </si>
  <si>
    <t>(3)→(2)</t>
    <phoneticPr fontId="2"/>
  </si>
  <si>
    <t>屋外露出の保温外装材において、耐用年数の長い材料が採用されていること。</t>
    <phoneticPr fontId="2"/>
  </si>
  <si>
    <t>共用排水管の更新や将来対応のために、床を貫通する予備スリーブが確保されていること又は更新のための空間が確保され、はつり工事を軽減する措置が講じられていること。</t>
    <phoneticPr fontId="3"/>
  </si>
  <si>
    <t>変更（改修工事等）の際に廃棄物を減らす取組が導入されていること。</t>
    <rPh sb="0" eb="2">
      <t>ヘンコウ</t>
    </rPh>
    <rPh sb="3" eb="5">
      <t>カイシュウ</t>
    </rPh>
    <rPh sb="5" eb="7">
      <t>コウジ</t>
    </rPh>
    <rPh sb="7" eb="8">
      <t>トウ</t>
    </rPh>
    <rPh sb="10" eb="11">
      <t>サイ</t>
    </rPh>
    <rPh sb="12" eb="15">
      <t>ハイキブツ</t>
    </rPh>
    <rPh sb="16" eb="17">
      <t>ヘ</t>
    </rPh>
    <rPh sb="19" eb="20">
      <t>ト</t>
    </rPh>
    <rPh sb="20" eb="21">
      <t>ク</t>
    </rPh>
    <rPh sb="22" eb="24">
      <t>ドウニュウ</t>
    </rPh>
    <phoneticPr fontId="2"/>
  </si>
  <si>
    <t>←a÷3(2)ア（イ）</t>
    <phoneticPr fontId="2"/>
  </si>
  <si>
    <t>単位住戸が、住宅仕様基準のうち一次エネルギー消費量に関する基準に適合</t>
    <phoneticPr fontId="2"/>
  </si>
  <si>
    <t>非表示</t>
    <rPh sb="0" eb="3">
      <t>ヒヒョウジ</t>
    </rPh>
    <phoneticPr fontId="2"/>
  </si>
  <si>
    <t>ア　最適運用のための予測、計測、表示等</t>
    <phoneticPr fontId="2"/>
  </si>
  <si>
    <t>イ　躯体材料以外におけるリサイクル材の利用</t>
  </si>
  <si>
    <t>ア　雑用水利用</t>
    <rPh sb="2" eb="5">
      <t>ザツヨウスイ</t>
    </rPh>
    <rPh sb="5" eb="7">
      <t>リヨウ</t>
    </rPh>
    <phoneticPr fontId="2"/>
  </si>
  <si>
    <t>ア　雨水浸透</t>
    <rPh sb="2" eb="4">
      <t>ウスイ</t>
    </rPh>
    <rPh sb="4" eb="6">
      <t>シントウ</t>
    </rPh>
    <phoneticPr fontId="2"/>
  </si>
  <si>
    <t>ウ　緑の質の確保</t>
    <rPh sb="2" eb="3">
      <t>ミドリ</t>
    </rPh>
    <rPh sb="4" eb="5">
      <t>シツ</t>
    </rPh>
    <rPh sb="6" eb="8">
      <t>カクホ</t>
    </rPh>
    <phoneticPr fontId="2"/>
  </si>
  <si>
    <t>エ　植栽による良好な景観形成</t>
    <phoneticPr fontId="2"/>
  </si>
  <si>
    <t>オ　緑化等の維持管理に必要な設備並びに管理方針の設定</t>
    <phoneticPr fontId="2"/>
  </si>
  <si>
    <t>ウ　風環境への配慮</t>
    <phoneticPr fontId="2"/>
  </si>
  <si>
    <t>段階3</t>
    <rPh sb="0" eb="2">
      <t>ダンカイ</t>
    </rPh>
    <phoneticPr fontId="2"/>
  </si>
  <si>
    <t>段階2</t>
    <rPh sb="0" eb="2">
      <t>ダンカイ</t>
    </rPh>
    <phoneticPr fontId="2"/>
  </si>
  <si>
    <t>段階1</t>
    <rPh sb="0" eb="2">
      <t>ダンカイ</t>
    </rPh>
    <phoneticPr fontId="2"/>
  </si>
  <si>
    <t>/</t>
    <phoneticPr fontId="2"/>
  </si>
  <si>
    <t>適用しない又は省略</t>
    <rPh sb="0" eb="2">
      <t>テキヨウ</t>
    </rPh>
    <rPh sb="5" eb="6">
      <t>マタ</t>
    </rPh>
    <rPh sb="7" eb="9">
      <t>ショウリャク</t>
    </rPh>
    <phoneticPr fontId="2"/>
  </si>
  <si>
    <t>割合</t>
    <rPh sb="0" eb="2">
      <t>ワリアイ</t>
    </rPh>
    <phoneticPr fontId="2"/>
  </si>
  <si>
    <t>適用数</t>
    <rPh sb="0" eb="2">
      <t>テキヨウ</t>
    </rPh>
    <rPh sb="2" eb="3">
      <t>スウ</t>
    </rPh>
    <phoneticPr fontId="2"/>
  </si>
  <si>
    <t>％</t>
    <phoneticPr fontId="2"/>
  </si>
  <si>
    <t>該当数 /</t>
    <rPh sb="0" eb="2">
      <t>ガイトウ</t>
    </rPh>
    <rPh sb="2" eb="3">
      <t>スウ</t>
    </rPh>
    <phoneticPr fontId="2"/>
  </si>
  <si>
    <t>評価項目数 「25」のうち</t>
    <rPh sb="0" eb="2">
      <t>ヒョウカ</t>
    </rPh>
    <rPh sb="2" eb="4">
      <t>コウモク</t>
    </rPh>
    <rPh sb="4" eb="5">
      <t>スウ</t>
    </rPh>
    <phoneticPr fontId="2"/>
  </si>
  <si>
    <t>(段階１～３）</t>
    <phoneticPr fontId="2"/>
  </si>
  <si>
    <t>(段階１～３）</t>
  </si>
  <si>
    <t>１　エネルギー使用の合理化</t>
  </si>
  <si>
    <t>(1) 建築物の熱負荷の低減</t>
  </si>
  <si>
    <t>ア　建築物外皮の熱負荷抑制</t>
  </si>
  <si>
    <t>(2) 再生可能エネルギーの利用</t>
  </si>
  <si>
    <t>ア　再生可能エネルギーの直接利用</t>
  </si>
  <si>
    <t>イ　再生可能エネルギーの変換利用</t>
  </si>
  <si>
    <t>ウ　再生可能エネルギー電気の受入れ</t>
  </si>
  <si>
    <t>(3)省エネルギーシステム</t>
  </si>
  <si>
    <t>ア　設備システムの高効率化</t>
  </si>
  <si>
    <t>(4) 地域における省エネルギー</t>
  </si>
  <si>
    <t>ア　エネルギーの面的利用</t>
  </si>
  <si>
    <t>(5)効率的な運用の仕組み</t>
  </si>
  <si>
    <t>2　資源の適正利用</t>
  </si>
  <si>
    <t>(1) リサイクル材</t>
  </si>
  <si>
    <t>ア　躯体材料におけるリサイクル材の利用</t>
  </si>
  <si>
    <t>(2) オゾン層の保護及び地球温暖化の抑制</t>
  </si>
  <si>
    <t>ア　断熱材用発泡剤</t>
  </si>
  <si>
    <t>イ　空気調和設備用冷媒</t>
  </si>
  <si>
    <t>(3) 長寿命化等</t>
  </si>
  <si>
    <t>ア　維持管理、更新、改修、用途の変更等の自由度の確保</t>
  </si>
  <si>
    <t>イ　躯体の劣化対策</t>
  </si>
  <si>
    <t>ウ　建設資材の再使用対策等</t>
  </si>
  <si>
    <t>(4) 水循環</t>
  </si>
  <si>
    <t>3　自然環境の保全</t>
  </si>
  <si>
    <t>(1) 水循環</t>
  </si>
  <si>
    <t>(2) 緑化</t>
  </si>
  <si>
    <t>ア　緑の量の確保</t>
  </si>
  <si>
    <t>イ　高木等による緑化</t>
  </si>
  <si>
    <t>エ　植栽による良好な景観形成</t>
  </si>
  <si>
    <t>オ　緑化等の維持管理に必要な設備並びに管理方針の設定</t>
  </si>
  <si>
    <t>4　ヒートアイランド現象の緩和</t>
  </si>
  <si>
    <t>(1) ヒートアイランド現象の緩和</t>
  </si>
  <si>
    <t>ア　建築設備からの人工排熱対策</t>
  </si>
  <si>
    <t>イ　敷地と建築物の被覆対策</t>
  </si>
  <si>
    <t>エ　ＥＶ及びPHV用充電設備の設置</t>
  </si>
  <si>
    <t>/</t>
  </si>
  <si>
    <t>ア　敷地と建築物の被覆対策</t>
    <phoneticPr fontId="2"/>
  </si>
  <si>
    <t>イ　風環境への配慮</t>
    <phoneticPr fontId="2"/>
  </si>
  <si>
    <t>ウ　ＥＶ及びPHV用充電設備の設置</t>
    <phoneticPr fontId="2"/>
  </si>
  <si>
    <t>評価項目数 「22」のうち</t>
    <rPh sb="0" eb="2">
      <t>ヒョウカ</t>
    </rPh>
    <rPh sb="2" eb="4">
      <t>コウモク</t>
    </rPh>
    <rPh sb="4" eb="5">
      <t>スウ</t>
    </rPh>
    <phoneticPr fontId="2"/>
  </si>
  <si>
    <t>全住戸のUA値が0.75以下</t>
    <phoneticPr fontId="2"/>
  </si>
  <si>
    <t>（地域区分が4の場合は、全住戸のUA値が0.56以下）</t>
    <rPh sb="1" eb="3">
      <t>チイキ</t>
    </rPh>
    <rPh sb="3" eb="5">
      <t>クブン</t>
    </rPh>
    <rPh sb="8" eb="10">
      <t>バアイ</t>
    </rPh>
    <rPh sb="24" eb="26">
      <t>イカ</t>
    </rPh>
    <phoneticPr fontId="2"/>
  </si>
  <si>
    <t>又は「住宅仕様基準に適合」）</t>
    <phoneticPr fontId="2"/>
  </si>
  <si>
    <t xml:space="preserve"> イ</t>
    <phoneticPr fontId="8"/>
  </si>
  <si>
    <t xml:space="preserve"> (3)　検討を踏まえたバイオマス発電設備及びバイオマス熱利用設備の導入検討結果</t>
    <phoneticPr fontId="8"/>
  </si>
  <si>
    <t xml:space="preserve"> (3)　検討を踏まえた地中熱利用設備の導入検討結果</t>
    <phoneticPr fontId="8"/>
  </si>
  <si>
    <t>※標準入力法でセルが赤く表示されたり、×が表示される場合は、正しく計算されていない可能性がありますのでご確認をお願いします。</t>
    <rPh sb="1" eb="6">
      <t>ヒョウジュンニュウリョクホウ</t>
    </rPh>
    <rPh sb="10" eb="11">
      <t>アカ</t>
    </rPh>
    <rPh sb="12" eb="14">
      <t>ヒョウジ</t>
    </rPh>
    <rPh sb="21" eb="23">
      <t>ヒョウジ</t>
    </rPh>
    <rPh sb="26" eb="28">
      <t>バアイ</t>
    </rPh>
    <rPh sb="30" eb="31">
      <t>タダ</t>
    </rPh>
    <rPh sb="33" eb="35">
      <t>ケイサン</t>
    </rPh>
    <rPh sb="41" eb="44">
      <t>カノウセイ</t>
    </rPh>
    <rPh sb="52" eb="54">
      <t>カクニン</t>
    </rPh>
    <rPh sb="56" eb="57">
      <t>ネガ</t>
    </rPh>
    <phoneticPr fontId="2"/>
  </si>
  <si>
    <t>太陽光を利用した採光利用システムが計画されている。</t>
    <rPh sb="0" eb="3">
      <t>タイヨウコウ</t>
    </rPh>
    <rPh sb="4" eb="6">
      <t>リヨウ</t>
    </rPh>
    <rPh sb="8" eb="10">
      <t>サイコウ</t>
    </rPh>
    <rPh sb="10" eb="12">
      <t>リヨウ</t>
    </rPh>
    <rPh sb="17" eb="19">
      <t>ケイカク</t>
    </rPh>
    <phoneticPr fontId="2"/>
  </si>
  <si>
    <t>全教室数の80％以上が「採光確保」及び「通風確保」</t>
    <phoneticPr fontId="2"/>
  </si>
  <si>
    <t>全教室数の50％以上が「採光確保」及び「通風確保」</t>
    <rPh sb="0" eb="1">
      <t>ゼン</t>
    </rPh>
    <rPh sb="1" eb="3">
      <t>キョウシツ</t>
    </rPh>
    <rPh sb="3" eb="4">
      <t>スウ</t>
    </rPh>
    <rPh sb="8" eb="10">
      <t>イジョウ</t>
    </rPh>
    <rPh sb="12" eb="14">
      <t>サイコウ</t>
    </rPh>
    <rPh sb="14" eb="16">
      <t>カクホ</t>
    </rPh>
    <rPh sb="17" eb="18">
      <t>オヨ</t>
    </rPh>
    <rPh sb="20" eb="22">
      <t>ツウフウ</t>
    </rPh>
    <rPh sb="22" eb="24">
      <t>カクホ</t>
    </rPh>
    <phoneticPr fontId="2"/>
  </si>
  <si>
    <t>構造部材の再利用が可能</t>
    <rPh sb="0" eb="2">
      <t>コウゾウ</t>
    </rPh>
    <rPh sb="2" eb="4">
      <t>ブザイ</t>
    </rPh>
    <rPh sb="5" eb="8">
      <t>サイリヨウ</t>
    </rPh>
    <rPh sb="9" eb="11">
      <t>カノウ</t>
    </rPh>
    <phoneticPr fontId="34"/>
  </si>
  <si>
    <t>病害虫対策等の実施方針</t>
    <rPh sb="0" eb="3">
      <t>ビョウガイチュウ</t>
    </rPh>
    <rPh sb="3" eb="5">
      <t>タイサク</t>
    </rPh>
    <rPh sb="5" eb="6">
      <t>トウ</t>
    </rPh>
    <rPh sb="7" eb="9">
      <t>ジッシ</t>
    </rPh>
    <rPh sb="9" eb="11">
      <t>ホウシン</t>
    </rPh>
    <phoneticPr fontId="34"/>
  </si>
  <si>
    <t>交流帰還制御</t>
    <phoneticPr fontId="34"/>
  </si>
  <si>
    <t>（地域区分が4の場合は、「全住戸のUA値が0.75以下」若しくは「住棟単位UA値が0.69以下」</t>
    <rPh sb="1" eb="3">
      <t>チイキ</t>
    </rPh>
    <rPh sb="3" eb="5">
      <t>クブン</t>
    </rPh>
    <rPh sb="8" eb="10">
      <t>バアイ</t>
    </rPh>
    <phoneticPr fontId="2"/>
  </si>
  <si>
    <t>（小・中・高校用途）</t>
    <rPh sb="1" eb="2">
      <t>ショウ</t>
    </rPh>
    <rPh sb="3" eb="4">
      <t>チュウ</t>
    </rPh>
    <rPh sb="5" eb="7">
      <t>コウコウ</t>
    </rPh>
    <rPh sb="7" eb="9">
      <t>ヨウト</t>
    </rPh>
    <phoneticPr fontId="2"/>
  </si>
  <si>
    <t>←a÷3(2)ア（ウ）</t>
    <phoneticPr fontId="2"/>
  </si>
  <si>
    <t>省エネルギー性能基準に対する適合状況_フラグ</t>
    <phoneticPr fontId="2"/>
  </si>
  <si>
    <t>エネルギー性能の目標値の適合状況_フラグ</t>
    <phoneticPr fontId="2"/>
  </si>
  <si>
    <t>再生可能エネルギーの利用に係る検討シート（バイオマス発電・バイオマス熱利用）</t>
    <rPh sb="26" eb="28">
      <t>ハツデン</t>
    </rPh>
    <phoneticPr fontId="8"/>
  </si>
  <si>
    <t>再生可能エネルギーの利用に係る検討シート（再エネ電気の受入れ）</t>
    <rPh sb="10" eb="12">
      <t>リヨウ</t>
    </rPh>
    <rPh sb="13" eb="14">
      <t>カカワ</t>
    </rPh>
    <rPh sb="15" eb="17">
      <t>ケントウ</t>
    </rPh>
    <phoneticPr fontId="8"/>
  </si>
  <si>
    <t>再生可能エネルギーの利用に係る検討シート（その他利用）</t>
    <rPh sb="13" eb="14">
      <t>カカ</t>
    </rPh>
    <phoneticPr fontId="8"/>
  </si>
  <si>
    <t>※モデル建物法、標準入力法以外の計算方法を使う場合は（ア）は空欄とし、使用した計算方法を「第２　環境への配慮のための措置の概要」に記入してください</t>
    <rPh sb="4" eb="6">
      <t>タテモノ</t>
    </rPh>
    <rPh sb="6" eb="7">
      <t>ホウ</t>
    </rPh>
    <rPh sb="8" eb="10">
      <t>ヒョウジュン</t>
    </rPh>
    <rPh sb="10" eb="12">
      <t>ニュウリョク</t>
    </rPh>
    <rPh sb="12" eb="13">
      <t>ホウ</t>
    </rPh>
    <rPh sb="13" eb="15">
      <t>イガイ</t>
    </rPh>
    <rPh sb="16" eb="18">
      <t>ケイサン</t>
    </rPh>
    <rPh sb="18" eb="20">
      <t>ホウホウ</t>
    </rPh>
    <rPh sb="21" eb="22">
      <t>ツカ</t>
    </rPh>
    <rPh sb="23" eb="25">
      <t>バアイ</t>
    </rPh>
    <rPh sb="30" eb="32">
      <t>クウラン</t>
    </rPh>
    <rPh sb="35" eb="37">
      <t>シヨウ</t>
    </rPh>
    <rPh sb="39" eb="41">
      <t>ケイサン</t>
    </rPh>
    <rPh sb="41" eb="43">
      <t>ホウホウ</t>
    </rPh>
    <rPh sb="45" eb="46">
      <t>ダイ</t>
    </rPh>
    <rPh sb="48" eb="50">
      <t>カンキョウ</t>
    </rPh>
    <rPh sb="52" eb="54">
      <t>ハイリョ</t>
    </rPh>
    <rPh sb="58" eb="60">
      <t>ソチ</t>
    </rPh>
    <rPh sb="61" eb="63">
      <t>ガイヨウ</t>
    </rPh>
    <rPh sb="65" eb="67">
      <t>キニュウ</t>
    </rPh>
    <phoneticPr fontId="2"/>
  </si>
  <si>
    <t>太陽光発電設備及び太陽熱利用設備の設置に係る検討及び検討結果</t>
    <rPh sb="0" eb="3">
      <t>タイヨウコウ</t>
    </rPh>
    <rPh sb="3" eb="5">
      <t>ハツデン</t>
    </rPh>
    <rPh sb="5" eb="7">
      <t>セツビ</t>
    </rPh>
    <rPh sb="7" eb="8">
      <t>オヨ</t>
    </rPh>
    <rPh sb="9" eb="12">
      <t>タイヨウネツ</t>
    </rPh>
    <rPh sb="12" eb="14">
      <t>リヨウ</t>
    </rPh>
    <rPh sb="14" eb="16">
      <t>セツビ</t>
    </rPh>
    <rPh sb="17" eb="19">
      <t>セッチ</t>
    </rPh>
    <rPh sb="20" eb="21">
      <t>カカ</t>
    </rPh>
    <rPh sb="22" eb="24">
      <t>ケントウ</t>
    </rPh>
    <rPh sb="24" eb="25">
      <t>オヨ</t>
    </rPh>
    <rPh sb="26" eb="28">
      <t>ケントウ</t>
    </rPh>
    <rPh sb="28" eb="30">
      <t>ケッカ</t>
    </rPh>
    <phoneticPr fontId="2"/>
  </si>
  <si>
    <t>地中熱利用設備の設置に係る検討及び検討結果</t>
    <rPh sb="0" eb="2">
      <t>チチュウ</t>
    </rPh>
    <rPh sb="2" eb="3">
      <t>ネツ</t>
    </rPh>
    <rPh sb="3" eb="5">
      <t>リヨウ</t>
    </rPh>
    <rPh sb="5" eb="7">
      <t>セツビ</t>
    </rPh>
    <rPh sb="8" eb="10">
      <t>セッチ</t>
    </rPh>
    <rPh sb="11" eb="12">
      <t>カカ</t>
    </rPh>
    <rPh sb="13" eb="15">
      <t>ケントウ</t>
    </rPh>
    <rPh sb="15" eb="16">
      <t>オヨ</t>
    </rPh>
    <rPh sb="17" eb="19">
      <t>ケントウ</t>
    </rPh>
    <rPh sb="19" eb="21">
      <t>ケッカ</t>
    </rPh>
    <phoneticPr fontId="8"/>
  </si>
  <si>
    <t>バイオマス発電設備及びバイオマス熱利用設備の設置に係る検討及び検討結果</t>
    <rPh sb="5" eb="7">
      <t>ハツデン</t>
    </rPh>
    <rPh sb="7" eb="9">
      <t>セツビ</t>
    </rPh>
    <rPh sb="9" eb="10">
      <t>オヨ</t>
    </rPh>
    <rPh sb="16" eb="17">
      <t>ネツ</t>
    </rPh>
    <rPh sb="17" eb="19">
      <t>リヨウ</t>
    </rPh>
    <rPh sb="19" eb="21">
      <t>セツビ</t>
    </rPh>
    <rPh sb="22" eb="24">
      <t>セッチ</t>
    </rPh>
    <rPh sb="25" eb="26">
      <t>カカ</t>
    </rPh>
    <rPh sb="27" eb="29">
      <t>ケントウ</t>
    </rPh>
    <rPh sb="29" eb="30">
      <t>オヨ</t>
    </rPh>
    <rPh sb="31" eb="33">
      <t>ケントウ</t>
    </rPh>
    <rPh sb="33" eb="35">
      <t>ケッカ</t>
    </rPh>
    <phoneticPr fontId="2"/>
  </si>
  <si>
    <t>(エ)その他の設備（発電容量又は熱利用容量）</t>
    <rPh sb="5" eb="6">
      <t>タ</t>
    </rPh>
    <rPh sb="7" eb="9">
      <t>セツビ</t>
    </rPh>
    <rPh sb="10" eb="12">
      <t>ハツデン</t>
    </rPh>
    <rPh sb="12" eb="14">
      <t>ヨウリョウ</t>
    </rPh>
    <rPh sb="14" eb="15">
      <t>マタ</t>
    </rPh>
    <phoneticPr fontId="2"/>
  </si>
  <si>
    <t>　   その他の設備の詳細</t>
    <rPh sb="6" eb="7">
      <t>タ</t>
    </rPh>
    <rPh sb="8" eb="10">
      <t>セツビ</t>
    </rPh>
    <rPh sb="11" eb="13">
      <t>ショウサイ</t>
    </rPh>
    <phoneticPr fontId="2"/>
  </si>
  <si>
    <t>(イ)窓が2方向以上に面している住戸数</t>
    <rPh sb="3" eb="4">
      <t>マド</t>
    </rPh>
    <rPh sb="6" eb="8">
      <t>ホウコウ</t>
    </rPh>
    <rPh sb="8" eb="10">
      <t>イジョウ</t>
    </rPh>
    <rPh sb="11" eb="12">
      <t>メン</t>
    </rPh>
    <rPh sb="16" eb="18">
      <t>ジュウコ</t>
    </rPh>
    <rPh sb="18" eb="19">
      <t>スウ</t>
    </rPh>
    <phoneticPr fontId="2"/>
  </si>
  <si>
    <r>
      <t>(ウ)換気口又は窓が2方向</t>
    </r>
    <r>
      <rPr>
        <sz val="9"/>
        <rFont val="Yu Gothic"/>
        <family val="3"/>
        <charset val="128"/>
        <scheme val="minor"/>
      </rPr>
      <t>以上に面している住戸数</t>
    </r>
    <rPh sb="3" eb="6">
      <t>カンキコウ</t>
    </rPh>
    <rPh sb="6" eb="7">
      <t>マタ</t>
    </rPh>
    <rPh sb="8" eb="9">
      <t>マド</t>
    </rPh>
    <rPh sb="13" eb="15">
      <t>イジョウ</t>
    </rPh>
    <rPh sb="21" eb="23">
      <t>ジュウコ</t>
    </rPh>
    <phoneticPr fontId="2"/>
  </si>
  <si>
    <t>←雨水浸透量(m3/hr)÷敷地面積（m2)×1000</t>
  </si>
  <si>
    <t>←雨水浸透量(m3/hr)÷敷地面積（m2)×1000</t>
    <phoneticPr fontId="2"/>
  </si>
  <si>
    <t>m2</t>
    <phoneticPr fontId="2"/>
  </si>
  <si>
    <t>←対策面積を独自に設定する場合はこちらに入力</t>
    <phoneticPr fontId="2"/>
  </si>
  <si>
    <t>オ　緑化等の維持管理に必要な設備及び管理方針の設定（延べ面積1万㎡以下は「記載省略可能」）</t>
    <rPh sb="2" eb="4">
      <t>リョクカ</t>
    </rPh>
    <rPh sb="4" eb="5">
      <t>ナド</t>
    </rPh>
    <rPh sb="6" eb="8">
      <t>イジ</t>
    </rPh>
    <rPh sb="8" eb="10">
      <t>カンリ</t>
    </rPh>
    <rPh sb="11" eb="13">
      <t>ヒツヨウ</t>
    </rPh>
    <rPh sb="14" eb="16">
      <t>セツビ</t>
    </rPh>
    <rPh sb="16" eb="17">
      <t>オヨ</t>
    </rPh>
    <rPh sb="18" eb="20">
      <t>カンリ</t>
    </rPh>
    <rPh sb="20" eb="22">
      <t>ホウシン</t>
    </rPh>
    <rPh sb="23" eb="25">
      <t>セッテイ</t>
    </rPh>
    <phoneticPr fontId="2"/>
  </si>
  <si>
    <r>
      <t>(イ)蒸散効率の低い</t>
    </r>
    <r>
      <rPr>
        <sz val="9"/>
        <rFont val="Yu Gothic"/>
        <family val="3"/>
        <charset val="128"/>
        <scheme val="minor"/>
      </rPr>
      <t>植栽による対策面積(ｾﾀﾞﾑ等）</t>
    </r>
    <rPh sb="3" eb="5">
      <t>ジョウサン</t>
    </rPh>
    <rPh sb="5" eb="7">
      <t>コウリツ</t>
    </rPh>
    <rPh sb="8" eb="9">
      <t>ヒク</t>
    </rPh>
    <rPh sb="10" eb="12">
      <t>ショクサイ</t>
    </rPh>
    <rPh sb="15" eb="17">
      <t>タイサク</t>
    </rPh>
    <rPh sb="24" eb="25">
      <t>トウ</t>
    </rPh>
    <phoneticPr fontId="2"/>
  </si>
  <si>
    <r>
      <t>(キ)各対策</t>
    </r>
    <r>
      <rPr>
        <sz val="9"/>
        <rFont val="Yu Gothic"/>
        <family val="3"/>
        <charset val="128"/>
        <scheme val="minor"/>
      </rPr>
      <t>評価面積の合計</t>
    </r>
    <rPh sb="3" eb="6">
      <t>カクタイサク</t>
    </rPh>
    <rPh sb="6" eb="8">
      <t>ヒョウカ</t>
    </rPh>
    <rPh sb="8" eb="10">
      <t>メンセキ</t>
    </rPh>
    <rPh sb="11" eb="13">
      <t>ゴウケイ</t>
    </rPh>
    <phoneticPr fontId="2"/>
  </si>
  <si>
    <r>
      <t>(ケ)各対策</t>
    </r>
    <r>
      <rPr>
        <sz val="9"/>
        <rFont val="Yu Gothic"/>
        <family val="3"/>
        <charset val="128"/>
        <scheme val="minor"/>
      </rPr>
      <t>評価面積の合計の敷地面積に対する割合</t>
    </r>
    <rPh sb="3" eb="4">
      <t>カク</t>
    </rPh>
    <rPh sb="4" eb="6">
      <t>タイサク</t>
    </rPh>
    <rPh sb="6" eb="8">
      <t>ヒョウカ</t>
    </rPh>
    <rPh sb="8" eb="10">
      <t>メンセキ</t>
    </rPh>
    <rPh sb="11" eb="13">
      <t>ゴウケイ</t>
    </rPh>
    <rPh sb="14" eb="16">
      <t>シキチ</t>
    </rPh>
    <rPh sb="16" eb="18">
      <t>メンセキ</t>
    </rPh>
    <rPh sb="19" eb="20">
      <t>タイ</t>
    </rPh>
    <rPh sb="22" eb="24">
      <t>ワリアイ</t>
    </rPh>
    <phoneticPr fontId="2"/>
  </si>
  <si>
    <r>
      <t>(イ)夏の卓越風向に直交する</t>
    </r>
    <r>
      <rPr>
        <sz val="9"/>
        <rFont val="Yu Gothic"/>
        <family val="3"/>
        <charset val="128"/>
        <scheme val="minor"/>
      </rPr>
      <t>見付面積</t>
    </r>
    <rPh sb="3" eb="4">
      <t>ナツ</t>
    </rPh>
    <rPh sb="5" eb="7">
      <t>タクエツ</t>
    </rPh>
    <rPh sb="7" eb="9">
      <t>フウコウ</t>
    </rPh>
    <rPh sb="10" eb="12">
      <t>チョッコウ</t>
    </rPh>
    <phoneticPr fontId="2"/>
  </si>
  <si>
    <r>
      <t>(ク)</t>
    </r>
    <r>
      <rPr>
        <sz val="9"/>
        <rFont val="Yu Gothic"/>
        <family val="3"/>
        <charset val="128"/>
        <scheme val="minor"/>
      </rPr>
      <t>見付面積比</t>
    </r>
    <rPh sb="3" eb="5">
      <t>ミツ</t>
    </rPh>
    <rPh sb="5" eb="7">
      <t>メンセキ</t>
    </rPh>
    <rPh sb="7" eb="8">
      <t>ヒ</t>
    </rPh>
    <phoneticPr fontId="2"/>
  </si>
  <si>
    <t>MJ/h</t>
    <phoneticPr fontId="2"/>
  </si>
  <si>
    <t>(オ)再生可能エネルギーの直接利用量の合計</t>
    <rPh sb="3" eb="5">
      <t>サイセイ</t>
    </rPh>
    <rPh sb="5" eb="7">
      <t>カノウ</t>
    </rPh>
    <rPh sb="13" eb="15">
      <t>チョクセツ</t>
    </rPh>
    <rPh sb="15" eb="17">
      <t>リヨウ</t>
    </rPh>
    <rPh sb="17" eb="18">
      <t>リョウ</t>
    </rPh>
    <rPh sb="19" eb="21">
      <t>ゴウケイ</t>
    </rPh>
    <phoneticPr fontId="2"/>
  </si>
  <si>
    <t>(キ)窓が2方向以上に面している教室数</t>
    <rPh sb="3" eb="4">
      <t>マド</t>
    </rPh>
    <rPh sb="6" eb="8">
      <t>ホウコウ</t>
    </rPh>
    <rPh sb="8" eb="10">
      <t>イジョウ</t>
    </rPh>
    <rPh sb="11" eb="12">
      <t>メン</t>
    </rPh>
    <rPh sb="16" eb="18">
      <t>キョウシツ</t>
    </rPh>
    <rPh sb="18" eb="19">
      <t>スウ</t>
    </rPh>
    <phoneticPr fontId="2"/>
  </si>
  <si>
    <t>(ク)換気口又は窓が2方向以上に面している教室数</t>
    <rPh sb="3" eb="6">
      <t>カンキコウ</t>
    </rPh>
    <rPh sb="6" eb="7">
      <t>マタ</t>
    </rPh>
    <rPh sb="8" eb="9">
      <t>マド</t>
    </rPh>
    <rPh sb="13" eb="15">
      <t>イジョウ</t>
    </rPh>
    <phoneticPr fontId="2"/>
  </si>
  <si>
    <t>(キ)複数の建築物間での空調排熱以外の有効利用を図ることが可能なエネルギー利用の有無</t>
    <rPh sb="12" eb="14">
      <t>クウチョウ</t>
    </rPh>
    <rPh sb="14" eb="16">
      <t>ハイネツ</t>
    </rPh>
    <rPh sb="16" eb="18">
      <t>イガイ</t>
    </rPh>
    <rPh sb="19" eb="21">
      <t>ユウコウ</t>
    </rPh>
    <rPh sb="21" eb="23">
      <t>リヨウ</t>
    </rPh>
    <rPh sb="24" eb="25">
      <t>ハカ</t>
    </rPh>
    <phoneticPr fontId="2"/>
  </si>
  <si>
    <t>(イ)蒸散効率の低い植栽による対策面積(ｾﾀﾞﾑ等）</t>
    <rPh sb="3" eb="5">
      <t>ジョウサン</t>
    </rPh>
    <rPh sb="5" eb="7">
      <t>コウリツ</t>
    </rPh>
    <rPh sb="8" eb="9">
      <t>ヒク</t>
    </rPh>
    <rPh sb="10" eb="12">
      <t>ショクサイ</t>
    </rPh>
    <rPh sb="15" eb="17">
      <t>タイサク</t>
    </rPh>
    <rPh sb="24" eb="25">
      <t>トウ</t>
    </rPh>
    <phoneticPr fontId="2"/>
  </si>
  <si>
    <t>(キ)各対策評価面積の合計</t>
    <rPh sb="3" eb="6">
      <t>カクタイサク</t>
    </rPh>
    <rPh sb="6" eb="8">
      <t>ヒョウカ</t>
    </rPh>
    <rPh sb="8" eb="10">
      <t>メンセキ</t>
    </rPh>
    <rPh sb="11" eb="13">
      <t>ゴウケイ</t>
    </rPh>
    <phoneticPr fontId="2"/>
  </si>
  <si>
    <t>(ケ)各対策評価面積の合計の敷地面積に対する割合</t>
    <rPh sb="3" eb="6">
      <t>カクタイサク</t>
    </rPh>
    <rPh sb="6" eb="8">
      <t>ヒョウカ</t>
    </rPh>
    <rPh sb="8" eb="10">
      <t>メンセキ</t>
    </rPh>
    <rPh sb="11" eb="13">
      <t>ゴウケイ</t>
    </rPh>
    <rPh sb="14" eb="16">
      <t>シキチ</t>
    </rPh>
    <rPh sb="16" eb="18">
      <t>メンセキ</t>
    </rPh>
    <rPh sb="19" eb="20">
      <t>タイ</t>
    </rPh>
    <rPh sb="22" eb="24">
      <t>ワリアイ</t>
    </rPh>
    <phoneticPr fontId="2"/>
  </si>
  <si>
    <t>←通常は、「建築物の概要」シートの敷地面積が自動入力されますが、3(2)ア(エ)を修正している場合は、その値になります</t>
  </si>
  <si>
    <t>←通常は、「建築物の概要」シートの敷地面積が自動入力されますが、3(2)ア(エ)を修正している場合は、その値になります</t>
    <rPh sb="1" eb="3">
      <t>ツウジョウ</t>
    </rPh>
    <rPh sb="6" eb="9">
      <t>ケンチクブツ</t>
    </rPh>
    <rPh sb="10" eb="12">
      <t>ガイヨウ</t>
    </rPh>
    <rPh sb="17" eb="19">
      <t>シキチ</t>
    </rPh>
    <rPh sb="19" eb="21">
      <t>メンセキ</t>
    </rPh>
    <rPh sb="22" eb="24">
      <t>ジドウ</t>
    </rPh>
    <rPh sb="24" eb="26">
      <t>ニュウリョク</t>
    </rPh>
    <phoneticPr fontId="2"/>
  </si>
  <si>
    <t>用途3</t>
    <rPh sb="0" eb="2">
      <t>ヨウト</t>
    </rPh>
    <phoneticPr fontId="2"/>
  </si>
  <si>
    <t>病院</t>
    <rPh sb="0" eb="2">
      <t>ビョウイン</t>
    </rPh>
    <phoneticPr fontId="2"/>
  </si>
  <si>
    <t>段階2となるBEI値</t>
    <rPh sb="0" eb="2">
      <t>ダンカイ</t>
    </rPh>
    <rPh sb="9" eb="10">
      <t>チ</t>
    </rPh>
    <phoneticPr fontId="2"/>
  </si>
  <si>
    <t>以下</t>
    <rPh sb="0" eb="2">
      <t>イカ</t>
    </rPh>
    <phoneticPr fontId="2"/>
  </si>
  <si>
    <t>以下</t>
    <rPh sb="0" eb="2">
      <t>イカ</t>
    </rPh>
    <phoneticPr fontId="2"/>
  </si>
  <si>
    <t>工場等、事務所等、学校等：BEI0.6以下　ホテル等、百貨店等、病院等、飲食店等、集会所等：BEI0.7以下</t>
    <rPh sb="0" eb="2">
      <t>コウジョウ</t>
    </rPh>
    <rPh sb="2" eb="3">
      <t>トウ</t>
    </rPh>
    <rPh sb="4" eb="6">
      <t>ジム</t>
    </rPh>
    <rPh sb="6" eb="7">
      <t>ショ</t>
    </rPh>
    <rPh sb="7" eb="8">
      <t>トウ</t>
    </rPh>
    <rPh sb="9" eb="11">
      <t>ガッコウ</t>
    </rPh>
    <rPh sb="11" eb="12">
      <t>トウ</t>
    </rPh>
    <rPh sb="19" eb="21">
      <t>イカ</t>
    </rPh>
    <rPh sb="25" eb="26">
      <t>トウ</t>
    </rPh>
    <rPh sb="27" eb="30">
      <t>ヒャッカテン</t>
    </rPh>
    <rPh sb="30" eb="31">
      <t>トウ</t>
    </rPh>
    <rPh sb="52" eb="54">
      <t>イカ</t>
    </rPh>
    <phoneticPr fontId="2"/>
  </si>
  <si>
    <t>工場等：BEI0.65以下　事務所等、学校等：BEI0.7以下　ホテル等、百貨店等、病院等、飲食店等、集会所等：BEI0.75以下</t>
    <rPh sb="0" eb="2">
      <t>コウジョウ</t>
    </rPh>
    <rPh sb="2" eb="3">
      <t>トウ</t>
    </rPh>
    <rPh sb="11" eb="13">
      <t>イカ</t>
    </rPh>
    <rPh sb="14" eb="16">
      <t>ジム</t>
    </rPh>
    <rPh sb="16" eb="17">
      <t>ショ</t>
    </rPh>
    <rPh sb="17" eb="18">
      <t>トウ</t>
    </rPh>
    <rPh sb="19" eb="21">
      <t>ガッコウ</t>
    </rPh>
    <rPh sb="21" eb="22">
      <t>トウ</t>
    </rPh>
    <rPh sb="29" eb="31">
      <t>イカ</t>
    </rPh>
    <rPh sb="35" eb="36">
      <t>トウ</t>
    </rPh>
    <rPh sb="37" eb="40">
      <t>ヒャッカテン</t>
    </rPh>
    <rPh sb="40" eb="41">
      <t>トウ</t>
    </rPh>
    <rPh sb="63" eb="65">
      <t>イカ</t>
    </rPh>
    <phoneticPr fontId="2"/>
  </si>
  <si>
    <t>工場等：0.75以下、事務所等、学校等、ホテル等、百貨店等：0.8以下　病院等、飲食店等、集会所等：BEI0.85以下</t>
    <rPh sb="0" eb="2">
      <t>コウジョウ</t>
    </rPh>
    <rPh sb="2" eb="3">
      <t>トウ</t>
    </rPh>
    <rPh sb="8" eb="10">
      <t>イカ</t>
    </rPh>
    <rPh sb="11" eb="13">
      <t>ジム</t>
    </rPh>
    <rPh sb="13" eb="14">
      <t>ショ</t>
    </rPh>
    <rPh sb="14" eb="15">
      <t>トウ</t>
    </rPh>
    <rPh sb="16" eb="18">
      <t>ガッコウ</t>
    </rPh>
    <rPh sb="18" eb="19">
      <t>トウ</t>
    </rPh>
    <rPh sb="23" eb="24">
      <t>トウ</t>
    </rPh>
    <rPh sb="25" eb="28">
      <t>ヒャッカテン</t>
    </rPh>
    <rPh sb="28" eb="29">
      <t>トウ</t>
    </rPh>
    <rPh sb="33" eb="35">
      <t>イカ</t>
    </rPh>
    <rPh sb="57" eb="59">
      <t>イカ</t>
    </rPh>
    <phoneticPr fontId="2"/>
  </si>
  <si>
    <t xml:space="preserve"> 事務所等</t>
    <rPh sb="1" eb="3">
      <t>ジム</t>
    </rPh>
    <rPh sb="3" eb="4">
      <t>ショ</t>
    </rPh>
    <rPh sb="4" eb="5">
      <t>トウ</t>
    </rPh>
    <phoneticPr fontId="2"/>
  </si>
  <si>
    <t xml:space="preserve"> 学校等</t>
    <rPh sb="1" eb="3">
      <t>ガッコウ</t>
    </rPh>
    <rPh sb="3" eb="4">
      <t>トウ</t>
    </rPh>
    <phoneticPr fontId="2"/>
  </si>
  <si>
    <t xml:space="preserve"> 工場等</t>
    <rPh sb="1" eb="3">
      <t>コウジョウ</t>
    </rPh>
    <rPh sb="3" eb="4">
      <t>トウ</t>
    </rPh>
    <phoneticPr fontId="2"/>
  </si>
  <si>
    <t xml:space="preserve"> ホテル等</t>
    <rPh sb="4" eb="5">
      <t>トウ</t>
    </rPh>
    <phoneticPr fontId="2"/>
  </si>
  <si>
    <t xml:space="preserve"> 百貨店等</t>
    <rPh sb="1" eb="4">
      <t>ヒャッカテン</t>
    </rPh>
    <rPh sb="4" eb="5">
      <t>トウ</t>
    </rPh>
    <phoneticPr fontId="2"/>
  </si>
  <si>
    <t xml:space="preserve"> 病院等</t>
    <rPh sb="1" eb="3">
      <t>ビョウイン</t>
    </rPh>
    <rPh sb="3" eb="4">
      <t>トウ</t>
    </rPh>
    <phoneticPr fontId="2"/>
  </si>
  <si>
    <t xml:space="preserve"> 飲食店等</t>
    <rPh sb="1" eb="3">
      <t>インショク</t>
    </rPh>
    <rPh sb="3" eb="4">
      <t>テン</t>
    </rPh>
    <rPh sb="4" eb="5">
      <t>トウ</t>
    </rPh>
    <phoneticPr fontId="2"/>
  </si>
  <si>
    <t xml:space="preserve"> 集会所等</t>
    <rPh sb="1" eb="4">
      <t>シュウカイジョ</t>
    </rPh>
    <rPh sb="4" eb="5">
      <t>トウ</t>
    </rPh>
    <phoneticPr fontId="2"/>
  </si>
  <si>
    <t>入力不可</t>
    <rPh sb="0" eb="2">
      <t>ニュウリョク</t>
    </rPh>
    <rPh sb="2" eb="4">
      <t>フカ</t>
    </rPh>
    <phoneticPr fontId="2"/>
  </si>
  <si>
    <t>入力不可</t>
    <rPh sb="0" eb="2">
      <t>ニュウリョク</t>
    </rPh>
    <rPh sb="2" eb="4">
      <t>フカ</t>
    </rPh>
    <phoneticPr fontId="2"/>
  </si>
  <si>
    <t>入力不可</t>
    <rPh sb="0" eb="2">
      <t>ニュウリョク</t>
    </rPh>
    <rPh sb="2" eb="4">
      <t>フカ</t>
    </rPh>
    <phoneticPr fontId="2"/>
  </si>
  <si>
    <t>複数用途のBEI判定方法(エネルギーor面積）</t>
    <rPh sb="0" eb="2">
      <t>フクスウ</t>
    </rPh>
    <rPh sb="2" eb="4">
      <t>ヨウト</t>
    </rPh>
    <rPh sb="8" eb="10">
      <t>ハンテイ</t>
    </rPh>
    <rPh sb="10" eb="12">
      <t>ホウホウ</t>
    </rPh>
    <phoneticPr fontId="2"/>
  </si>
  <si>
    <t>※上記に入力がない場合は面積按分で段階判定がされます。段階1未満のBEI値の場合も段階1と表示されます。</t>
    <rPh sb="1" eb="3">
      <t>ジョウキ</t>
    </rPh>
    <rPh sb="4" eb="6">
      <t>ニュウリョク</t>
    </rPh>
    <rPh sb="9" eb="11">
      <t>バアイ</t>
    </rPh>
    <rPh sb="12" eb="14">
      <t>メンセキ</t>
    </rPh>
    <rPh sb="14" eb="16">
      <t>アンブン</t>
    </rPh>
    <rPh sb="17" eb="19">
      <t>ダンカイ</t>
    </rPh>
    <rPh sb="19" eb="21">
      <t>ハンテイ</t>
    </rPh>
    <rPh sb="27" eb="29">
      <t>ダンカイ</t>
    </rPh>
    <rPh sb="30" eb="32">
      <t>ミマン</t>
    </rPh>
    <rPh sb="36" eb="37">
      <t>アタイ</t>
    </rPh>
    <rPh sb="38" eb="40">
      <t>バアイ</t>
    </rPh>
    <rPh sb="41" eb="43">
      <t>ダンカイ</t>
    </rPh>
    <rPh sb="45" eb="47">
      <t>ヒョウジ</t>
    </rPh>
    <phoneticPr fontId="2"/>
  </si>
  <si>
    <t>※必要に応じて下記省エネ対象面積を修正してください</t>
    <rPh sb="1" eb="3">
      <t>ヒツヨウ</t>
    </rPh>
    <rPh sb="4" eb="5">
      <t>オウ</t>
    </rPh>
    <rPh sb="7" eb="9">
      <t>カキ</t>
    </rPh>
    <rPh sb="9" eb="10">
      <t>ショウ</t>
    </rPh>
    <rPh sb="12" eb="14">
      <t>タイショウ</t>
    </rPh>
    <rPh sb="14" eb="16">
      <t>メンセキ</t>
    </rPh>
    <rPh sb="17" eb="19">
      <t>シュウセイ</t>
    </rPh>
    <phoneticPr fontId="2"/>
  </si>
  <si>
    <t>←ここにツールの算定結果を貼り付け</t>
    <rPh sb="8" eb="10">
      <t>サンテイ</t>
    </rPh>
    <rPh sb="10" eb="12">
      <t>ケッカ</t>
    </rPh>
    <rPh sb="13" eb="14">
      <t>ハ</t>
    </rPh>
    <rPh sb="15" eb="16">
      <t>ツ</t>
    </rPh>
    <phoneticPr fontId="2"/>
  </si>
  <si>
    <t>1:面積、2:面積(変更あり)、3:エネルギー</t>
    <rPh sb="2" eb="4">
      <t>メンセキ</t>
    </rPh>
    <rPh sb="7" eb="9">
      <t>メンセキ</t>
    </rPh>
    <rPh sb="10" eb="12">
      <t>ヘンコウ</t>
    </rPh>
    <phoneticPr fontId="2"/>
  </si>
  <si>
    <t>複数用途フラグ</t>
    <rPh sb="0" eb="2">
      <t>フクスウ</t>
    </rPh>
    <rPh sb="2" eb="4">
      <t>ヨウト</t>
    </rPh>
    <phoneticPr fontId="2"/>
  </si>
  <si>
    <t>段階1となるBEI値</t>
    <rPh sb="0" eb="2">
      <t>ダンカイ</t>
    </rPh>
    <rPh sb="9" eb="10">
      <t>チ</t>
    </rPh>
    <phoneticPr fontId="2"/>
  </si>
  <si>
    <t>段階3となるBEI値</t>
    <rPh sb="0" eb="2">
      <t>ダンカイ</t>
    </rPh>
    <rPh sb="9" eb="10">
      <t>チ</t>
    </rPh>
    <phoneticPr fontId="2"/>
  </si>
  <si>
    <t>■面積按分の場合は下記判定値となります</t>
    <rPh sb="1" eb="3">
      <t>メンセキ</t>
    </rPh>
    <rPh sb="3" eb="5">
      <t>アンブン</t>
    </rPh>
    <rPh sb="6" eb="8">
      <t>バアイ</t>
    </rPh>
    <rPh sb="9" eb="11">
      <t>カキ</t>
    </rPh>
    <rPh sb="11" eb="13">
      <t>ハンテイ</t>
    </rPh>
    <rPh sb="13" eb="14">
      <t>アタイ</t>
    </rPh>
    <phoneticPr fontId="2"/>
  </si>
  <si>
    <t>BPI</t>
    <phoneticPr fontId="2"/>
  </si>
  <si>
    <t>BEI</t>
    <phoneticPr fontId="2"/>
  </si>
  <si>
    <t>)</t>
    <phoneticPr fontId="2"/>
  </si>
  <si>
    <t>BEIが0.95以下（ただし住宅共用部については算出に含めないことができる。）</t>
    <rPh sb="8" eb="10">
      <t>イカ</t>
    </rPh>
    <phoneticPr fontId="2"/>
  </si>
  <si>
    <t>BEIが０.95を超え１以下（ただし住宅共用部については算出に含めないことができる。）又は</t>
    <rPh sb="9" eb="10">
      <t>コ</t>
    </rPh>
    <rPh sb="12" eb="14">
      <t>イカ</t>
    </rPh>
    <rPh sb="18" eb="20">
      <t>ジュウタク</t>
    </rPh>
    <rPh sb="20" eb="23">
      <t>キョウヨウブ</t>
    </rPh>
    <rPh sb="28" eb="30">
      <t>サンシュツ</t>
    </rPh>
    <rPh sb="31" eb="32">
      <t>フク</t>
    </rPh>
    <rPh sb="43" eb="44">
      <t>マタ</t>
    </rPh>
    <phoneticPr fontId="2"/>
  </si>
  <si>
    <t>■複数用途の場合において、一次エネルギーによる段階判定を使用する場合は、下記の緑色セルににツールによる算定結果を張り付けてください。</t>
    <rPh sb="1" eb="3">
      <t>フクスウ</t>
    </rPh>
    <rPh sb="3" eb="5">
      <t>ヨウト</t>
    </rPh>
    <rPh sb="6" eb="8">
      <t>バアイ</t>
    </rPh>
    <rPh sb="13" eb="15">
      <t>イチジ</t>
    </rPh>
    <rPh sb="23" eb="25">
      <t>ダンカイ</t>
    </rPh>
    <rPh sb="25" eb="27">
      <t>ハンテイ</t>
    </rPh>
    <rPh sb="28" eb="30">
      <t>シヨウ</t>
    </rPh>
    <rPh sb="32" eb="34">
      <t>バアイ</t>
    </rPh>
    <rPh sb="36" eb="38">
      <t>カキ</t>
    </rPh>
    <rPh sb="39" eb="41">
      <t>ミドリイロ</t>
    </rPh>
    <rPh sb="51" eb="53">
      <t>サンテイ</t>
    </rPh>
    <rPh sb="53" eb="55">
      <t>ケッカ</t>
    </rPh>
    <rPh sb="56" eb="57">
      <t>ハ</t>
    </rPh>
    <rPh sb="58" eb="59">
      <t>ツ</t>
    </rPh>
    <phoneticPr fontId="2"/>
  </si>
  <si>
    <t>用途4</t>
    <rPh sb="0" eb="2">
      <t>ヨウト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</si>
</sst>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_ "/>
    <numFmt numFmtId="177" formatCode="#,##0.00_ "/>
    <numFmt numFmtId="178" formatCode="#,##0_ "/>
    <numFmt numFmtId="179" formatCode="0.0"/>
    <numFmt numFmtId="180" formatCode="#,##0.0;[Red]\-#,##0.0"/>
    <numFmt numFmtId="181" formatCode="0.0_ "/>
    <numFmt numFmtId="182" formatCode="0.00_);[Red]\(0.00\)"/>
  </numFmts>
  <fonts count="64">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10"/>
      <color theme="1"/>
      <name val="Yu Gothic"/>
      <family val="2"/>
      <scheme val="minor"/>
    </font>
    <font>
      <sz val="8"/>
      <color rgb="FFFF0000"/>
      <name val="Yu Gothic"/>
      <family val="3"/>
      <charset val="128"/>
      <scheme val="minor"/>
    </font>
    <font>
      <sz val="10"/>
      <name val="Yu Gothic"/>
      <family val="3"/>
      <charset val="128"/>
      <scheme val="minor"/>
    </font>
    <font>
      <sz val="10"/>
      <name val="ＭＳ Ｐゴシック"/>
      <family val="3"/>
      <charset val="128"/>
    </font>
    <font>
      <sz val="6"/>
      <name val="ＭＳ Ｐゴシック"/>
      <family val="3"/>
      <charset val="128"/>
    </font>
    <font>
      <sz val="9"/>
      <color rgb="FF000000"/>
      <name val="MS UI Gothic"/>
      <family val="3"/>
      <charset val="128"/>
    </font>
    <font>
      <sz val="9"/>
      <color theme="1"/>
      <name val="Yu Gothic"/>
      <family val="2"/>
      <scheme val="minor"/>
    </font>
    <font>
      <b/>
      <sz val="9"/>
      <color theme="1"/>
      <name val="Yu Gothic"/>
      <family val="3"/>
      <charset val="128"/>
      <scheme val="minor"/>
    </font>
    <font>
      <sz val="9"/>
      <color rgb="FFFF0000"/>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0"/>
      <color rgb="FFFF0000"/>
      <name val="ＭＳ Ｐゴシック"/>
      <family val="3"/>
      <charset val="128"/>
    </font>
    <font>
      <sz val="11"/>
      <color theme="1"/>
      <name val="Yu Gothic"/>
      <family val="2"/>
      <scheme val="minor"/>
    </font>
    <font>
      <sz val="11"/>
      <name val="ＭＳ Ｐゴシック"/>
      <family val="3"/>
      <charset val="128"/>
    </font>
    <font>
      <b/>
      <sz val="14"/>
      <color theme="1"/>
      <name val="Yu Gothic"/>
      <family val="3"/>
      <charset val="128"/>
      <scheme val="minor"/>
    </font>
    <font>
      <b/>
      <sz val="12"/>
      <color theme="1"/>
      <name val="Yu Gothic"/>
      <family val="3"/>
      <charset val="128"/>
      <scheme val="minor"/>
    </font>
    <font>
      <b/>
      <sz val="11"/>
      <color theme="1"/>
      <name val="Yu Gothic"/>
      <family val="3"/>
      <charset val="128"/>
      <scheme val="minor"/>
    </font>
    <font>
      <sz val="11"/>
      <color rgb="FFFFFFCC"/>
      <name val="Yu Gothic"/>
      <family val="2"/>
      <scheme val="minor"/>
    </font>
    <font>
      <b/>
      <sz val="9"/>
      <color indexed="81"/>
      <name val="ＭＳ Ｐゴシック"/>
      <family val="3"/>
      <charset val="128"/>
    </font>
    <font>
      <b/>
      <i/>
      <sz val="9"/>
      <name val="Yu Gothic"/>
      <family val="3"/>
      <charset val="128"/>
      <scheme val="minor"/>
    </font>
    <font>
      <sz val="8"/>
      <color theme="1"/>
      <name val="Yu Gothic"/>
      <family val="3"/>
      <charset val="128"/>
      <scheme val="minor"/>
    </font>
    <font>
      <sz val="8"/>
      <color theme="1"/>
      <name val="Yu Gothic"/>
      <family val="2"/>
      <scheme val="minor"/>
    </font>
    <font>
      <sz val="14"/>
      <color theme="1"/>
      <name val="Segoe UI Symbol"/>
      <family val="2"/>
    </font>
    <font>
      <sz val="16"/>
      <name val="ＭＳ Ｐゴシック"/>
      <family val="3"/>
      <charset val="128"/>
    </font>
    <font>
      <sz val="9"/>
      <color rgb="FFFFC000"/>
      <name val="Yu Gothic"/>
      <family val="2"/>
      <scheme val="minor"/>
    </font>
    <font>
      <b/>
      <sz val="9"/>
      <color rgb="FFFFC000"/>
      <name val="Yu Gothic"/>
      <family val="3"/>
      <charset val="128"/>
      <scheme val="minor"/>
    </font>
    <font>
      <b/>
      <sz val="9"/>
      <color rgb="FFFF0000"/>
      <name val="Yu Gothic"/>
      <family val="3"/>
      <charset val="128"/>
      <scheme val="minor"/>
    </font>
    <font>
      <b/>
      <sz val="9"/>
      <name val="Yu Gothic"/>
      <family val="3"/>
      <charset val="128"/>
      <scheme val="minor"/>
    </font>
    <font>
      <sz val="6"/>
      <name val="Yu Gothic"/>
      <family val="2"/>
      <charset val="128"/>
      <scheme val="minor"/>
    </font>
    <font>
      <sz val="8"/>
      <name val="Yu Gothic"/>
      <family val="3"/>
      <charset val="128"/>
      <scheme val="minor"/>
    </font>
    <font>
      <b/>
      <sz val="9"/>
      <color theme="1"/>
      <name val="Yu Gothic"/>
      <family val="2"/>
      <scheme val="minor"/>
    </font>
    <font>
      <sz val="8"/>
      <color theme="1"/>
      <name val="Meiryo"/>
      <family val="2"/>
      <charset val="128"/>
    </font>
    <font>
      <sz val="8"/>
      <color theme="1"/>
      <name val="Meiryo"/>
      <family val="3"/>
      <charset val="128"/>
    </font>
    <font>
      <sz val="8"/>
      <color theme="1"/>
      <name val="Yu Gothic"/>
      <family val="3"/>
      <charset val="128"/>
    </font>
    <font>
      <sz val="11"/>
      <color theme="1"/>
      <name val="Yu Gothic"/>
      <family val="3"/>
      <charset val="128"/>
      <scheme val="minor"/>
    </font>
    <font>
      <sz val="11"/>
      <name val="Yu Gothic"/>
      <family val="2"/>
      <scheme val="minor"/>
    </font>
    <font>
      <sz val="10"/>
      <color theme="1"/>
      <name val="Yu Gothic"/>
      <family val="3"/>
      <charset val="128"/>
      <scheme val="minor"/>
    </font>
    <font>
      <sz val="8"/>
      <color rgb="FFFF0000"/>
      <name val="Yu Gothic"/>
      <family val="2"/>
      <scheme val="minor"/>
    </font>
    <font>
      <b/>
      <sz val="16"/>
      <color rgb="FFFF0000"/>
      <name val="Yu Gothic"/>
      <family val="3"/>
      <charset val="128"/>
      <scheme val="minor"/>
    </font>
    <font>
      <sz val="11"/>
      <name val="Yu Gothic"/>
      <family val="3"/>
      <charset val="128"/>
      <scheme val="minor"/>
    </font>
    <font>
      <sz val="8"/>
      <color rgb="FF0070C0"/>
      <name val="Yu Gothic"/>
      <family val="3"/>
      <charset val="128"/>
      <scheme val="minor"/>
    </font>
    <font>
      <sz val="8"/>
      <color rgb="FF0070C0"/>
      <name val="Yu Gothic"/>
      <family val="2"/>
      <scheme val="minor"/>
    </font>
    <font>
      <strike/>
      <sz val="8"/>
      <color rgb="FF0070C0"/>
      <name val="Yu Gothic"/>
      <family val="2"/>
      <scheme val="minor"/>
    </font>
    <font>
      <sz val="14"/>
      <color theme="1"/>
      <name val="ＭＳ Ｐゴシック"/>
      <family val="3"/>
      <charset val="128"/>
    </font>
    <font>
      <b/>
      <sz val="10"/>
      <name val="Yu Gothic"/>
      <family val="3"/>
      <charset val="128"/>
      <scheme val="minor"/>
    </font>
    <font>
      <b/>
      <sz val="10"/>
      <name val="Yu Gothic Light"/>
      <family val="3"/>
      <charset val="128"/>
      <scheme val="major"/>
    </font>
    <font>
      <b/>
      <sz val="10"/>
      <color theme="1"/>
      <name val="Yu Gothic"/>
      <family val="3"/>
      <charset val="128"/>
      <scheme val="minor"/>
    </font>
    <font>
      <b/>
      <sz val="10"/>
      <color theme="1"/>
      <name val="Yu Gothic Light"/>
      <family val="3"/>
      <charset val="128"/>
      <scheme val="major"/>
    </font>
    <font>
      <sz val="14"/>
      <name val="Yu Gothic"/>
      <family val="3"/>
      <charset val="128"/>
      <scheme val="minor"/>
    </font>
    <font>
      <sz val="12"/>
      <name val="Yu Gothic"/>
      <family val="3"/>
      <charset val="128"/>
      <scheme val="minor"/>
    </font>
    <font>
      <b/>
      <sz val="16"/>
      <color theme="1"/>
      <name val="Yu Gothic"/>
      <family val="2"/>
      <scheme val="minor"/>
    </font>
    <font>
      <b/>
      <sz val="14"/>
      <color theme="1"/>
      <name val="Yu Gothic"/>
      <family val="2"/>
      <scheme val="minor"/>
    </font>
    <font>
      <b/>
      <sz val="12"/>
      <color theme="1"/>
      <name val="Yu Gothic"/>
      <family val="2"/>
      <scheme val="minor"/>
    </font>
    <font>
      <sz val="11"/>
      <color rgb="FFFFFFCC"/>
      <name val="Yu Gothic"/>
      <family val="3"/>
      <charset val="128"/>
      <scheme val="minor"/>
    </font>
    <font>
      <sz val="10"/>
      <color rgb="FFFF0000"/>
      <name val="Yu Gothic"/>
      <family val="2"/>
      <scheme val="minor"/>
    </font>
    <font>
      <sz val="8"/>
      <name val="Yu Gothic"/>
      <family val="2"/>
      <scheme val="minor"/>
    </font>
    <font>
      <sz val="7"/>
      <color theme="1"/>
      <name val="Yu Gothic"/>
      <family val="2"/>
      <scheme val="minor"/>
    </font>
    <font>
      <sz val="9"/>
      <color indexed="81"/>
      <name val="MS P ゴシック"/>
      <family val="3"/>
      <charset val="128"/>
    </font>
  </fonts>
  <fills count="2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CCECFF"/>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59999389629810485"/>
        <bgColor indexed="64"/>
      </patternFill>
    </fill>
    <fill>
      <patternFill patternType="solid">
        <fgColor indexed="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CCCFF"/>
        <bgColor indexed="64"/>
      </patternFill>
    </fill>
    <fill>
      <patternFill patternType="solid">
        <fgColor rgb="FFCCFFCC"/>
        <bgColor indexed="64"/>
      </patternFill>
    </fill>
    <fill>
      <patternFill patternType="solid">
        <fgColor theme="8"/>
        <bgColor indexed="64"/>
      </patternFill>
    </fill>
    <fill>
      <patternFill patternType="solid">
        <fgColor rgb="FFFF7C80"/>
        <bgColor indexed="64"/>
      </patternFill>
    </fill>
    <fill>
      <patternFill patternType="solid">
        <fgColor theme="0" tint="-0.249977111117893"/>
        <bgColor indexed="64"/>
      </patternFill>
    </fill>
    <fill>
      <patternFill patternType="solid">
        <fgColor theme="8" tint="0.79998168889431442"/>
        <bgColor indexed="64"/>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hair">
        <color auto="1"/>
      </bottom>
      <diagonal/>
    </border>
    <border>
      <left/>
      <right/>
      <top/>
      <bottom style="thin">
        <color auto="1"/>
      </bottom>
      <diagonal/>
    </border>
    <border>
      <left style="thin">
        <color auto="1"/>
      </left>
      <right/>
      <top style="medium">
        <color auto="1"/>
      </top>
      <bottom/>
      <diagonal/>
    </border>
    <border>
      <left style="hair">
        <color auto="1"/>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medium">
        <color auto="1"/>
      </right>
      <top/>
      <bottom/>
      <diagonal/>
    </border>
    <border>
      <left style="medium">
        <color auto="1"/>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style="thin">
        <color auto="1"/>
      </left>
      <right style="thin">
        <color auto="1"/>
      </right>
      <top style="hair">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bottom style="hair">
        <color indexed="64"/>
      </bottom>
      <diagonal/>
    </border>
    <border>
      <left style="medium">
        <color auto="1"/>
      </left>
      <right style="medium">
        <color auto="1"/>
      </right>
      <top/>
      <bottom/>
      <diagonal/>
    </border>
    <border>
      <left style="medium">
        <color auto="1"/>
      </left>
      <right/>
      <top style="hair">
        <color auto="1"/>
      </top>
      <bottom/>
      <diagonal/>
    </border>
    <border>
      <left/>
      <right style="thin">
        <color auto="1"/>
      </right>
      <top style="medium">
        <color auto="1"/>
      </top>
      <bottom style="thin">
        <color auto="1"/>
      </bottom>
      <diagonal/>
    </border>
    <border>
      <left/>
      <right style="medium">
        <color auto="1"/>
      </right>
      <top style="hair">
        <color auto="1"/>
      </top>
      <bottom/>
      <diagonal/>
    </border>
    <border>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indexed="64"/>
      </bottom>
      <diagonal/>
    </border>
    <border>
      <left style="medium">
        <color auto="1"/>
      </left>
      <right style="thin">
        <color auto="1"/>
      </right>
      <top style="thin">
        <color auto="1"/>
      </top>
      <bottom/>
      <diagonal/>
    </border>
    <border>
      <left/>
      <right style="hair">
        <color indexed="64"/>
      </right>
      <top style="thin">
        <color auto="1"/>
      </top>
      <bottom style="thin">
        <color auto="1"/>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medium">
        <color auto="1"/>
      </top>
      <bottom style="medium">
        <color auto="1"/>
      </bottom>
      <diagonal/>
    </border>
    <border>
      <left style="thin">
        <color indexed="64"/>
      </left>
      <right/>
      <top style="medium">
        <color auto="1"/>
      </top>
      <bottom style="thin">
        <color auto="1"/>
      </bottom>
      <diagonal/>
    </border>
    <border>
      <left/>
      <right style="thin">
        <color auto="1"/>
      </right>
      <top style="medium">
        <color auto="1"/>
      </top>
      <bottom style="hair">
        <color indexed="64"/>
      </bottom>
      <diagonal/>
    </border>
    <border>
      <left style="medium">
        <color auto="1"/>
      </left>
      <right style="thin">
        <color indexed="64"/>
      </right>
      <top style="medium">
        <color auto="1"/>
      </top>
      <bottom style="thin">
        <color auto="1"/>
      </bottom>
      <diagonal/>
    </border>
    <border>
      <left style="thin">
        <color auto="1"/>
      </left>
      <right style="thin">
        <color indexed="64"/>
      </right>
      <top style="medium">
        <color auto="1"/>
      </top>
      <bottom style="thin">
        <color auto="1"/>
      </bottom>
      <diagonal/>
    </border>
    <border>
      <left style="medium">
        <color auto="1"/>
      </left>
      <right style="thin">
        <color indexed="64"/>
      </right>
      <top/>
      <bottom style="thin">
        <color auto="1"/>
      </bottom>
      <diagonal/>
    </border>
    <border>
      <left style="medium">
        <color auto="1"/>
      </left>
      <right style="medium">
        <color auto="1"/>
      </right>
      <top style="thin">
        <color auto="1"/>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bottom style="thin">
        <color indexed="64"/>
      </bottom>
      <diagonal/>
    </border>
    <border>
      <left style="medium">
        <color auto="1"/>
      </left>
      <right style="thin">
        <color auto="1"/>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bottom style="medium">
        <color auto="1"/>
      </bottom>
      <diagonal/>
    </border>
    <border>
      <left/>
      <right style="thin">
        <color auto="1"/>
      </right>
      <top/>
      <bottom style="medium">
        <color auto="1"/>
      </bottom>
      <diagonal/>
    </border>
    <border>
      <left style="thin">
        <color auto="1"/>
      </left>
      <right style="thin">
        <color indexed="64"/>
      </right>
      <top style="medium">
        <color auto="1"/>
      </top>
      <bottom/>
      <diagonal/>
    </border>
    <border>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indexed="64"/>
      </bottom>
      <diagonal/>
    </border>
    <border>
      <left/>
      <right style="thin">
        <color auto="1"/>
      </right>
      <top/>
      <bottom style="double">
        <color indexed="64"/>
      </bottom>
      <diagonal/>
    </border>
    <border>
      <left style="thin">
        <color auto="1"/>
      </left>
      <right/>
      <top/>
      <bottom style="double">
        <color indexed="64"/>
      </bottom>
      <diagonal/>
    </border>
  </borders>
  <cellStyleXfs count="11">
    <xf numFmtId="0" fontId="0" fillId="0" borderId="0"/>
    <xf numFmtId="38" fontId="18"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6" fontId="19" fillId="0" borderId="0" applyFont="0" applyFill="0" applyBorder="0" applyAlignment="0" applyProtection="0"/>
    <xf numFmtId="0" fontId="19" fillId="0" borderId="0"/>
    <xf numFmtId="0" fontId="19" fillId="0" borderId="0"/>
    <xf numFmtId="0" fontId="19" fillId="0" borderId="0">
      <alignment vertical="center"/>
    </xf>
    <xf numFmtId="0" fontId="18" fillId="0" borderId="0"/>
    <xf numFmtId="0" fontId="1" fillId="0" borderId="0">
      <alignment vertical="center"/>
    </xf>
    <xf numFmtId="38" fontId="18" fillId="0" borderId="0" applyFont="0" applyFill="0" applyBorder="0" applyAlignment="0" applyProtection="0">
      <alignment vertical="center"/>
    </xf>
  </cellStyleXfs>
  <cellXfs count="1816">
    <xf numFmtId="0" fontId="0" fillId="0" borderId="0" xfId="0"/>
    <xf numFmtId="0" fontId="7" fillId="0" borderId="2" xfId="0" applyFont="1" applyBorder="1" applyAlignment="1">
      <alignment vertical="center"/>
    </xf>
    <xf numFmtId="0" fontId="7" fillId="0" borderId="12" xfId="0" applyFont="1" applyBorder="1" applyAlignment="1">
      <alignment vertical="center"/>
    </xf>
    <xf numFmtId="0" fontId="7" fillId="0" borderId="3" xfId="0" applyFont="1" applyBorder="1" applyAlignment="1">
      <alignment vertical="center"/>
    </xf>
    <xf numFmtId="0" fontId="7"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5" xfId="0" applyFont="1" applyBorder="1" applyAlignment="1">
      <alignment vertical="center"/>
    </xf>
    <xf numFmtId="0" fontId="7" fillId="0" borderId="1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0" xfId="0" applyFont="1" applyAlignment="1">
      <alignment horizontal="right" vertical="center"/>
    </xf>
    <xf numFmtId="0" fontId="10" fillId="0" borderId="6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58" xfId="0" applyFont="1" applyFill="1" applyBorder="1" applyAlignment="1">
      <alignment vertical="center"/>
    </xf>
    <xf numFmtId="0" fontId="12" fillId="0" borderId="0" xfId="0" applyFont="1" applyFill="1"/>
    <xf numFmtId="0" fontId="10" fillId="0" borderId="23" xfId="0" applyFont="1" applyFill="1" applyBorder="1" applyAlignment="1">
      <alignment horizontal="center"/>
    </xf>
    <xf numFmtId="0" fontId="10" fillId="0" borderId="23" xfId="0" applyFont="1" applyFill="1" applyBorder="1"/>
    <xf numFmtId="0" fontId="10" fillId="0" borderId="25" xfId="0" applyFont="1" applyFill="1" applyBorder="1"/>
    <xf numFmtId="0" fontId="10" fillId="0" borderId="19" xfId="0" applyFont="1" applyFill="1" applyBorder="1"/>
    <xf numFmtId="0" fontId="10" fillId="0" borderId="44" xfId="0" applyFont="1" applyFill="1" applyBorder="1"/>
    <xf numFmtId="0" fontId="10" fillId="0" borderId="59" xfId="0" applyFont="1" applyFill="1" applyBorder="1"/>
    <xf numFmtId="0" fontId="10" fillId="0" borderId="58" xfId="0" applyFont="1" applyFill="1" applyBorder="1" applyAlignment="1">
      <alignment horizontal="center" vertical="center"/>
    </xf>
    <xf numFmtId="0" fontId="10" fillId="0" borderId="19" xfId="0" applyFont="1" applyFill="1" applyBorder="1" applyAlignment="1">
      <alignment horizontal="center"/>
    </xf>
    <xf numFmtId="0" fontId="10" fillId="0" borderId="58" xfId="0" applyFont="1" applyFill="1" applyBorder="1" applyAlignment="1">
      <alignment horizontal="center"/>
    </xf>
    <xf numFmtId="0" fontId="17" fillId="0" borderId="0" xfId="0" applyFont="1" applyAlignment="1">
      <alignment vertical="center"/>
    </xf>
    <xf numFmtId="0" fontId="12" fillId="0" borderId="0" xfId="0" applyFont="1" applyFill="1" applyAlignment="1">
      <alignment horizontal="right"/>
    </xf>
    <xf numFmtId="0" fontId="10" fillId="7" borderId="0" xfId="0" applyFont="1" applyFill="1"/>
    <xf numFmtId="0" fontId="10" fillId="0" borderId="14" xfId="0" applyFont="1" applyFill="1" applyBorder="1"/>
    <xf numFmtId="0" fontId="10" fillId="0" borderId="19" xfId="0" applyFont="1" applyFill="1" applyBorder="1" applyAlignment="1">
      <alignment vertical="center"/>
    </xf>
    <xf numFmtId="0" fontId="10" fillId="0" borderId="5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18" xfId="0" applyFont="1" applyFill="1" applyBorder="1" applyAlignment="1">
      <alignment vertical="center"/>
    </xf>
    <xf numFmtId="0" fontId="10" fillId="0" borderId="60" xfId="0" applyFont="1" applyFill="1" applyBorder="1"/>
    <xf numFmtId="0" fontId="10" fillId="0" borderId="74" xfId="0" applyFont="1" applyFill="1" applyBorder="1" applyAlignment="1">
      <alignment horizontal="center" vertical="center"/>
    </xf>
    <xf numFmtId="0" fontId="10" fillId="0" borderId="23" xfId="0" applyFont="1" applyFill="1" applyBorder="1" applyAlignment="1">
      <alignment vertical="center"/>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left"/>
    </xf>
    <xf numFmtId="0" fontId="0" fillId="0" borderId="0" xfId="0" applyBorder="1" applyAlignment="1">
      <alignment vertical="center"/>
    </xf>
    <xf numFmtId="0" fontId="10" fillId="0" borderId="0" xfId="0" applyFont="1" applyFill="1" applyAlignment="1">
      <alignment horizontal="left" vertical="center"/>
    </xf>
    <xf numFmtId="0" fontId="21" fillId="0" borderId="2" xfId="0" applyFont="1" applyBorder="1" applyAlignment="1">
      <alignment vertical="center"/>
    </xf>
    <xf numFmtId="0" fontId="0" fillId="0" borderId="4" xfId="0" applyBorder="1"/>
    <xf numFmtId="0" fontId="0" fillId="0" borderId="4" xfId="0" applyBorder="1" applyAlignment="1">
      <alignment vertical="center"/>
    </xf>
    <xf numFmtId="0" fontId="0" fillId="0" borderId="0" xfId="0" applyFill="1" applyBorder="1" applyAlignment="1">
      <alignment vertical="center" wrapText="1"/>
    </xf>
    <xf numFmtId="0" fontId="0" fillId="0" borderId="5"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vertical="center"/>
    </xf>
    <xf numFmtId="0" fontId="0" fillId="9" borderId="0" xfId="0" applyFill="1" applyBorder="1" applyAlignment="1">
      <alignment vertical="center"/>
    </xf>
    <xf numFmtId="0" fontId="14" fillId="0" borderId="10" xfId="0" applyFont="1" applyFill="1" applyBorder="1"/>
    <xf numFmtId="0" fontId="25" fillId="0" borderId="10" xfId="0" applyFont="1" applyFill="1" applyBorder="1" applyAlignment="1">
      <alignment vertical="center"/>
    </xf>
    <xf numFmtId="0" fontId="10" fillId="0" borderId="0" xfId="0" applyFont="1" applyFill="1" applyProtection="1"/>
    <xf numFmtId="0" fontId="0" fillId="0" borderId="0" xfId="0" applyAlignment="1">
      <alignment wrapText="1"/>
    </xf>
    <xf numFmtId="0" fontId="14" fillId="0" borderId="37" xfId="0" applyFont="1" applyFill="1" applyBorder="1" applyAlignment="1">
      <alignment vertical="center"/>
    </xf>
    <xf numFmtId="0" fontId="15" fillId="0" borderId="71"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horizontal="center" vertical="center"/>
    </xf>
    <xf numFmtId="0" fontId="0" fillId="0" borderId="0" xfId="0"/>
    <xf numFmtId="0" fontId="10" fillId="0" borderId="4" xfId="0" applyFont="1" applyFill="1" applyBorder="1"/>
    <xf numFmtId="0" fontId="14" fillId="0" borderId="0" xfId="0" applyFont="1" applyFill="1"/>
    <xf numFmtId="0" fontId="10" fillId="0" borderId="6" xfId="0" applyFont="1" applyFill="1" applyBorder="1"/>
    <xf numFmtId="0" fontId="10" fillId="0" borderId="2" xfId="0" applyFont="1" applyFill="1" applyBorder="1"/>
    <xf numFmtId="0" fontId="10" fillId="0" borderId="9" xfId="0" applyFont="1" applyFill="1" applyBorder="1"/>
    <xf numFmtId="0" fontId="10" fillId="0" borderId="3" xfId="0" applyFont="1" applyFill="1" applyBorder="1"/>
    <xf numFmtId="0" fontId="10" fillId="0" borderId="58" xfId="0" applyFont="1" applyFill="1" applyBorder="1"/>
    <xf numFmtId="0" fontId="10" fillId="0" borderId="18" xfId="0" applyFont="1" applyFill="1" applyBorder="1"/>
    <xf numFmtId="0" fontId="10" fillId="0" borderId="27" xfId="0" applyFont="1" applyFill="1" applyBorder="1"/>
    <xf numFmtId="0" fontId="25" fillId="0" borderId="9" xfId="0" applyFont="1" applyFill="1" applyBorder="1" applyAlignment="1">
      <alignment vertical="center"/>
    </xf>
    <xf numFmtId="0" fontId="10" fillId="0" borderId="0" xfId="0" applyFont="1" applyFill="1" applyBorder="1" applyProtection="1"/>
    <xf numFmtId="0" fontId="25" fillId="0" borderId="2" xfId="0" applyFont="1" applyFill="1" applyBorder="1" applyAlignment="1">
      <alignment vertical="center"/>
    </xf>
    <xf numFmtId="0" fontId="14" fillId="0" borderId="12" xfId="0" applyFont="1" applyFill="1" applyBorder="1"/>
    <xf numFmtId="0" fontId="14" fillId="0" borderId="15" xfId="0" applyFont="1" applyFill="1" applyBorder="1"/>
    <xf numFmtId="0" fontId="14" fillId="0" borderId="10" xfId="0" applyFont="1" applyFill="1" applyBorder="1" applyAlignment="1">
      <alignment vertical="center"/>
    </xf>
    <xf numFmtId="0" fontId="10" fillId="0" borderId="5" xfId="0" applyFont="1" applyFill="1" applyBorder="1" applyAlignment="1">
      <alignment vertical="center"/>
    </xf>
    <xf numFmtId="0" fontId="10" fillId="0" borderId="12" xfId="0" applyFont="1" applyFill="1" applyBorder="1"/>
    <xf numFmtId="0" fontId="10" fillId="0" borderId="0" xfId="0" applyFont="1" applyFill="1" applyBorder="1" applyAlignment="1">
      <alignment vertical="top"/>
    </xf>
    <xf numFmtId="0" fontId="10" fillId="0" borderId="0" xfId="0" applyFont="1" applyFill="1" applyBorder="1"/>
    <xf numFmtId="0" fontId="10" fillId="0" borderId="0" xfId="0" applyFont="1" applyFill="1"/>
    <xf numFmtId="0" fontId="10" fillId="0" borderId="5" xfId="0" applyFont="1" applyFill="1" applyBorder="1"/>
    <xf numFmtId="0" fontId="10" fillId="0" borderId="15" xfId="0" applyFont="1" applyFill="1" applyBorder="1"/>
    <xf numFmtId="0" fontId="10" fillId="0" borderId="7" xfId="0" applyFont="1" applyFill="1" applyBorder="1"/>
    <xf numFmtId="49" fontId="7" fillId="0" borderId="10" xfId="0" applyNumberFormat="1" applyFont="1" applyFill="1" applyBorder="1" applyAlignment="1" applyProtection="1">
      <alignment horizontal="left" vertical="center"/>
      <protection locked="0"/>
    </xf>
    <xf numFmtId="0" fontId="7" fillId="0" borderId="10" xfId="0" applyFont="1" applyFill="1" applyBorder="1" applyAlignment="1">
      <alignment horizontal="center" vertical="center"/>
    </xf>
    <xf numFmtId="0" fontId="0" fillId="0" borderId="15" xfId="0" applyFill="1" applyBorder="1" applyAlignment="1">
      <alignment vertical="center"/>
    </xf>
    <xf numFmtId="0" fontId="7" fillId="0" borderId="1" xfId="0" applyFont="1" applyFill="1" applyBorder="1" applyAlignment="1">
      <alignment horizontal="distributed" vertical="justify"/>
    </xf>
    <xf numFmtId="0" fontId="7" fillId="0" borderId="15" xfId="0" applyFont="1" applyFill="1" applyBorder="1" applyAlignment="1">
      <alignment vertical="center"/>
    </xf>
    <xf numFmtId="0" fontId="7" fillId="0" borderId="7"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0" xfId="0" applyFont="1" applyFill="1" applyBorder="1" applyAlignment="1">
      <alignment horizontal="right" vertical="center"/>
    </xf>
    <xf numFmtId="0" fontId="7" fillId="0" borderId="9" xfId="0" applyFont="1" applyFill="1" applyBorder="1" applyAlignment="1">
      <alignment horizontal="right" vertical="center"/>
    </xf>
    <xf numFmtId="49" fontId="0" fillId="0" borderId="0" xfId="0" applyNumberFormat="1" applyAlignment="1" applyProtection="1">
      <alignment vertical="center"/>
      <protection locked="0"/>
    </xf>
    <xf numFmtId="0" fontId="14" fillId="0" borderId="4" xfId="0" applyFont="1" applyFill="1" applyBorder="1" applyAlignment="1">
      <alignment vertical="center"/>
    </xf>
    <xf numFmtId="0" fontId="14" fillId="0" borderId="6" xfId="0" applyFont="1" applyFill="1" applyBorder="1" applyAlignment="1">
      <alignment vertical="center"/>
    </xf>
    <xf numFmtId="0" fontId="10" fillId="0" borderId="0" xfId="0" applyFont="1" applyFill="1" applyBorder="1" applyAlignment="1">
      <alignment horizontal="center"/>
    </xf>
    <xf numFmtId="0" fontId="0" fillId="0" borderId="0" xfId="0" applyBorder="1"/>
    <xf numFmtId="0" fontId="10" fillId="0" borderId="18" xfId="0" applyFont="1" applyFill="1" applyBorder="1" applyAlignment="1">
      <alignment horizontal="center"/>
    </xf>
    <xf numFmtId="0" fontId="10" fillId="0" borderId="0" xfId="0" applyFont="1" applyFill="1" applyBorder="1" applyAlignment="1">
      <alignment vertical="center"/>
    </xf>
    <xf numFmtId="0" fontId="10" fillId="0" borderId="10" xfId="0" applyFont="1" applyFill="1" applyBorder="1" applyAlignment="1">
      <alignment horizontal="center"/>
    </xf>
    <xf numFmtId="0" fontId="10" fillId="0" borderId="0" xfId="0" applyFont="1" applyFill="1" applyAlignment="1">
      <alignment vertical="center"/>
    </xf>
    <xf numFmtId="0" fontId="12" fillId="0" borderId="0" xfId="0" applyFont="1" applyFill="1" applyAlignment="1">
      <alignment horizontal="left" vertical="center"/>
    </xf>
    <xf numFmtId="0" fontId="10" fillId="0" borderId="0" xfId="0" applyFont="1" applyFill="1" applyAlignment="1">
      <alignment horizontal="right"/>
    </xf>
    <xf numFmtId="0" fontId="10" fillId="7" borderId="0" xfId="0" applyFont="1" applyFill="1" applyAlignment="1">
      <alignment horizontal="left" vertical="center"/>
    </xf>
    <xf numFmtId="0" fontId="11" fillId="0" borderId="0" xfId="0" applyFont="1" applyFill="1"/>
    <xf numFmtId="0" fontId="10" fillId="0" borderId="0" xfId="0" applyFont="1" applyFill="1" applyAlignment="1">
      <alignment horizontal="center"/>
    </xf>
    <xf numFmtId="0" fontId="10" fillId="0" borderId="62" xfId="0" applyFont="1" applyFill="1" applyBorder="1"/>
    <xf numFmtId="0" fontId="10" fillId="0" borderId="85" xfId="0" applyFont="1" applyFill="1" applyBorder="1" applyAlignment="1">
      <alignment horizontal="left" vertical="center"/>
    </xf>
    <xf numFmtId="0" fontId="10" fillId="0" borderId="85" xfId="0" applyFont="1" applyFill="1" applyBorder="1"/>
    <xf numFmtId="0" fontId="14" fillId="0" borderId="2" xfId="0" applyFont="1" applyFill="1" applyBorder="1" applyAlignment="1">
      <alignment vertical="center"/>
    </xf>
    <xf numFmtId="0" fontId="10" fillId="0" borderId="63" xfId="0" applyFont="1" applyFill="1" applyBorder="1"/>
    <xf numFmtId="0" fontId="14" fillId="0" borderId="0" xfId="0" applyFont="1" applyFill="1" applyAlignment="1">
      <alignment horizontal="left" vertical="center"/>
    </xf>
    <xf numFmtId="0" fontId="10" fillId="0" borderId="0" xfId="0" applyFont="1" applyFill="1" applyBorder="1" applyAlignment="1" applyProtection="1">
      <alignment horizontal="left" vertical="center"/>
    </xf>
    <xf numFmtId="0" fontId="10" fillId="0" borderId="0" xfId="0" quotePrefix="1" applyFont="1" applyFill="1" applyAlignment="1">
      <alignment horizontal="left" vertical="center"/>
    </xf>
    <xf numFmtId="176" fontId="10" fillId="0" borderId="0" xfId="0" applyNumberFormat="1" applyFont="1" applyFill="1" applyAlignment="1">
      <alignment horizontal="left" vertical="center"/>
    </xf>
    <xf numFmtId="0" fontId="10" fillId="0" borderId="85" xfId="0" applyFont="1" applyFill="1" applyBorder="1" applyProtection="1"/>
    <xf numFmtId="0" fontId="10" fillId="0" borderId="63" xfId="0" applyFont="1" applyFill="1" applyBorder="1" applyProtection="1"/>
    <xf numFmtId="0" fontId="0" fillId="0" borderId="15" xfId="0" applyBorder="1" applyAlignment="1">
      <alignment vertical="center"/>
    </xf>
    <xf numFmtId="0" fontId="0" fillId="0" borderId="12" xfId="0" applyBorder="1" applyAlignment="1">
      <alignment vertical="center"/>
    </xf>
    <xf numFmtId="2" fontId="10" fillId="0" borderId="0" xfId="0" applyNumberFormat="1" applyFont="1" applyFill="1"/>
    <xf numFmtId="0" fontId="15" fillId="0" borderId="4" xfId="0" applyFont="1" applyFill="1" applyBorder="1" applyAlignment="1">
      <alignment vertical="center"/>
    </xf>
    <xf numFmtId="0" fontId="13" fillId="0" borderId="0" xfId="0" applyFont="1" applyFill="1" applyBorder="1"/>
    <xf numFmtId="0" fontId="0" fillId="0" borderId="6" xfId="0" applyBorder="1" applyAlignment="1">
      <alignment vertical="center"/>
    </xf>
    <xf numFmtId="0" fontId="10" fillId="0" borderId="0" xfId="0" applyFont="1" applyFill="1" applyBorder="1" applyAlignment="1">
      <alignment horizontal="right"/>
    </xf>
    <xf numFmtId="0" fontId="25" fillId="0" borderId="12" xfId="0" applyFont="1" applyFill="1" applyBorder="1" applyAlignment="1">
      <alignment vertical="center"/>
    </xf>
    <xf numFmtId="0" fontId="15" fillId="0" borderId="23" xfId="0" applyFont="1" applyFill="1" applyBorder="1" applyAlignment="1">
      <alignment vertical="center"/>
    </xf>
    <xf numFmtId="0" fontId="15" fillId="0" borderId="102" xfId="0" applyFont="1" applyFill="1" applyBorder="1" applyAlignment="1">
      <alignment vertical="center"/>
    </xf>
    <xf numFmtId="0" fontId="15" fillId="0" borderId="43" xfId="0" applyFont="1" applyFill="1" applyBorder="1" applyAlignment="1">
      <alignment vertical="center"/>
    </xf>
    <xf numFmtId="0" fontId="15" fillId="0" borderId="19" xfId="0" applyFont="1" applyFill="1" applyBorder="1" applyAlignment="1">
      <alignment vertical="center"/>
    </xf>
    <xf numFmtId="0" fontId="15" fillId="0" borderId="44" xfId="0" applyFont="1" applyFill="1" applyBorder="1" applyAlignment="1">
      <alignment vertical="center"/>
    </xf>
    <xf numFmtId="0" fontId="14" fillId="0" borderId="0" xfId="0" applyFont="1" applyFill="1" applyAlignment="1">
      <alignment vertical="center"/>
    </xf>
    <xf numFmtId="0" fontId="14" fillId="0" borderId="15" xfId="0" applyFont="1" applyFill="1" applyBorder="1" applyAlignment="1">
      <alignment vertical="center"/>
    </xf>
    <xf numFmtId="0" fontId="14" fillId="0" borderId="12" xfId="0" applyFont="1" applyFill="1" applyBorder="1" applyAlignment="1">
      <alignment vertical="center"/>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3" xfId="0" applyFont="1" applyFill="1" applyBorder="1" applyAlignment="1">
      <alignment vertical="center"/>
    </xf>
    <xf numFmtId="0" fontId="14" fillId="0" borderId="0" xfId="0" applyFont="1" applyFill="1" applyBorder="1" applyAlignment="1">
      <alignment vertical="center"/>
    </xf>
    <xf numFmtId="0" fontId="15" fillId="0" borderId="5"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5" xfId="0" applyFont="1" applyFill="1" applyBorder="1" applyAlignment="1">
      <alignment vertical="center"/>
    </xf>
    <xf numFmtId="0" fontId="15" fillId="0" borderId="7" xfId="0" applyFont="1" applyFill="1" applyBorder="1" applyAlignment="1">
      <alignment vertical="center"/>
    </xf>
    <xf numFmtId="0" fontId="10" fillId="0" borderId="0" xfId="0" applyFont="1" applyFill="1" applyAlignment="1">
      <alignment horizontal="right" vertical="center"/>
    </xf>
    <xf numFmtId="0" fontId="10" fillId="0" borderId="1" xfId="0" applyFont="1" applyFill="1" applyBorder="1"/>
    <xf numFmtId="0" fontId="14" fillId="0" borderId="0" xfId="0" applyFont="1" applyFill="1" applyBorder="1"/>
    <xf numFmtId="0" fontId="28" fillId="0" borderId="0" xfId="0" applyFont="1" applyFill="1" applyAlignment="1">
      <alignment horizontal="center"/>
    </xf>
    <xf numFmtId="0" fontId="15" fillId="0" borderId="61" xfId="0" applyFont="1" applyFill="1" applyBorder="1" applyAlignment="1">
      <alignment vertical="center"/>
    </xf>
    <xf numFmtId="0" fontId="15" fillId="0" borderId="53" xfId="0" applyFont="1" applyFill="1" applyBorder="1" applyAlignment="1">
      <alignment vertical="center"/>
    </xf>
    <xf numFmtId="0" fontId="10" fillId="0" borderId="53" xfId="0" applyFont="1" applyFill="1" applyBorder="1"/>
    <xf numFmtId="0" fontId="15" fillId="0" borderId="0" xfId="0" applyFont="1" applyFill="1" applyBorder="1"/>
    <xf numFmtId="0" fontId="15" fillId="0" borderId="5" xfId="0" applyFont="1" applyFill="1" applyBorder="1"/>
    <xf numFmtId="0" fontId="10" fillId="0" borderId="61" xfId="0" applyFont="1" applyFill="1" applyBorder="1"/>
    <xf numFmtId="0" fontId="15" fillId="0" borderId="7" xfId="0" applyFont="1" applyFill="1" applyBorder="1"/>
    <xf numFmtId="0" fontId="15" fillId="0" borderId="15" xfId="0" applyFont="1" applyFill="1" applyBorder="1"/>
    <xf numFmtId="0" fontId="15" fillId="0" borderId="66" xfId="0" applyFont="1" applyFill="1" applyBorder="1"/>
    <xf numFmtId="0" fontId="15" fillId="0" borderId="6" xfId="0" applyFont="1" applyFill="1" applyBorder="1"/>
    <xf numFmtId="0" fontId="15" fillId="0" borderId="12" xfId="0" applyFont="1" applyFill="1" applyBorder="1"/>
    <xf numFmtId="0" fontId="15" fillId="0" borderId="29" xfId="0" applyFont="1" applyFill="1" applyBorder="1"/>
    <xf numFmtId="0" fontId="15" fillId="0" borderId="4" xfId="0" applyFont="1" applyFill="1" applyBorder="1"/>
    <xf numFmtId="0" fontId="15" fillId="0" borderId="48" xfId="0" applyFont="1" applyFill="1" applyBorder="1"/>
    <xf numFmtId="0" fontId="10" fillId="0" borderId="4" xfId="0" applyFont="1" applyFill="1" applyBorder="1" applyAlignment="1">
      <alignment horizontal="center" vertical="center"/>
    </xf>
    <xf numFmtId="0" fontId="14" fillId="0" borderId="9" xfId="0" applyFont="1" applyFill="1" applyBorder="1"/>
    <xf numFmtId="0" fontId="15" fillId="0" borderId="10" xfId="0" applyFont="1" applyFill="1" applyBorder="1"/>
    <xf numFmtId="0" fontId="14" fillId="0" borderId="37" xfId="0" applyFont="1" applyFill="1" applyBorder="1"/>
    <xf numFmtId="0" fontId="14" fillId="0" borderId="2" xfId="0" applyFont="1" applyFill="1" applyBorder="1"/>
    <xf numFmtId="0" fontId="14" fillId="0" borderId="4" xfId="0" applyFont="1" applyFill="1" applyBorder="1"/>
    <xf numFmtId="0" fontId="14" fillId="0" borderId="6" xfId="0" applyFont="1" applyFill="1" applyBorder="1"/>
    <xf numFmtId="0" fontId="10" fillId="0" borderId="0" xfId="0" quotePrefix="1" applyFont="1" applyFill="1"/>
    <xf numFmtId="0" fontId="10" fillId="0" borderId="6" xfId="0" applyFont="1" applyFill="1" applyBorder="1" applyAlignment="1">
      <alignment horizontal="center"/>
    </xf>
    <xf numFmtId="0" fontId="10" fillId="0" borderId="53" xfId="0" applyFont="1" applyFill="1" applyBorder="1" applyAlignment="1">
      <alignment horizontal="center"/>
    </xf>
    <xf numFmtId="0" fontId="10" fillId="0" borderId="61" xfId="0" applyFont="1" applyFill="1" applyBorder="1" applyAlignment="1">
      <alignment horizontal="center"/>
    </xf>
    <xf numFmtId="0" fontId="15" fillId="0" borderId="0" xfId="0" applyFont="1" applyFill="1"/>
    <xf numFmtId="0" fontId="10" fillId="0" borderId="108" xfId="0" applyFont="1" applyFill="1" applyBorder="1" applyAlignment="1">
      <alignment horizontal="center"/>
    </xf>
    <xf numFmtId="0" fontId="10" fillId="5" borderId="1" xfId="0" applyFont="1" applyFill="1" applyBorder="1" applyAlignment="1">
      <alignment horizontal="center"/>
    </xf>
    <xf numFmtId="0" fontId="10" fillId="0" borderId="107" xfId="0" applyFont="1" applyFill="1" applyBorder="1" applyAlignment="1">
      <alignment horizontal="center"/>
    </xf>
    <xf numFmtId="0" fontId="10" fillId="0" borderId="60" xfId="0" applyFont="1" applyFill="1" applyBorder="1" applyAlignment="1">
      <alignment horizontal="center"/>
    </xf>
    <xf numFmtId="0" fontId="10" fillId="0" borderId="42" xfId="0" applyFont="1" applyFill="1" applyBorder="1"/>
    <xf numFmtId="0" fontId="10" fillId="0" borderId="24" xfId="0" applyFont="1" applyFill="1" applyBorder="1"/>
    <xf numFmtId="0" fontId="10" fillId="0" borderId="84" xfId="0" applyFont="1" applyFill="1" applyBorder="1"/>
    <xf numFmtId="0" fontId="0" fillId="3" borderId="0" xfId="0" applyFill="1"/>
    <xf numFmtId="0" fontId="10" fillId="3" borderId="0" xfId="0" applyFont="1" applyFill="1"/>
    <xf numFmtId="0" fontId="16" fillId="0" borderId="1" xfId="0" applyFont="1" applyFill="1" applyBorder="1"/>
    <xf numFmtId="0" fontId="16" fillId="0" borderId="1" xfId="0" applyFont="1" applyBorder="1"/>
    <xf numFmtId="20" fontId="10" fillId="0" borderId="0" xfId="0" applyNumberFormat="1" applyFont="1" applyFill="1"/>
    <xf numFmtId="0" fontId="15" fillId="0" borderId="18" xfId="0" applyFont="1" applyFill="1" applyBorder="1"/>
    <xf numFmtId="0" fontId="15" fillId="0" borderId="19" xfId="0" applyFont="1" applyFill="1" applyBorder="1"/>
    <xf numFmtId="0" fontId="15" fillId="0" borderId="44" xfId="0" applyFont="1" applyFill="1" applyBorder="1"/>
    <xf numFmtId="0" fontId="15" fillId="0" borderId="19" xfId="0" applyFont="1" applyFill="1" applyBorder="1" applyAlignment="1">
      <alignment shrinkToFit="1"/>
    </xf>
    <xf numFmtId="0" fontId="15" fillId="0" borderId="23" xfId="0" applyFont="1" applyFill="1" applyBorder="1"/>
    <xf numFmtId="0" fontId="15" fillId="0" borderId="25" xfId="0" applyFont="1" applyFill="1" applyBorder="1"/>
    <xf numFmtId="0" fontId="10" fillId="14" borderId="0" xfId="0" applyFont="1" applyFill="1"/>
    <xf numFmtId="0" fontId="0" fillId="14" borderId="0" xfId="0" applyFill="1"/>
    <xf numFmtId="0" fontId="14" fillId="14" borderId="0" xfId="0" applyFont="1" applyFill="1"/>
    <xf numFmtId="0" fontId="10" fillId="10" borderId="0" xfId="0" applyFont="1" applyFill="1"/>
    <xf numFmtId="0" fontId="16" fillId="0" borderId="0" xfId="0" applyFont="1" applyFill="1"/>
    <xf numFmtId="0" fontId="15" fillId="0" borderId="26" xfId="0" applyFont="1" applyFill="1" applyBorder="1" applyAlignment="1">
      <alignment vertical="center"/>
    </xf>
    <xf numFmtId="0" fontId="15" fillId="0" borderId="15" xfId="0" applyFont="1" applyFill="1" applyBorder="1" applyAlignment="1">
      <alignment vertical="center" shrinkToFit="1"/>
    </xf>
    <xf numFmtId="0" fontId="15" fillId="0" borderId="19" xfId="0" applyFont="1" applyFill="1" applyBorder="1" applyAlignment="1">
      <alignment vertical="center" shrinkToFit="1"/>
    </xf>
    <xf numFmtId="0" fontId="15" fillId="0" borderId="10" xfId="0" applyFont="1" applyFill="1" applyBorder="1" applyAlignment="1">
      <alignment vertical="center" shrinkToFit="1"/>
    </xf>
    <xf numFmtId="0" fontId="15" fillId="0" borderId="18" xfId="0" applyFont="1" applyFill="1" applyBorder="1" applyAlignment="1">
      <alignment vertical="center" shrinkToFit="1"/>
    </xf>
    <xf numFmtId="0" fontId="15" fillId="0" borderId="0" xfId="0" applyFont="1" applyFill="1" applyBorder="1" applyAlignment="1">
      <alignment vertical="center" shrinkToFit="1"/>
    </xf>
    <xf numFmtId="0" fontId="15" fillId="0" borderId="67"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0" xfId="0" applyFont="1" applyFill="1" applyBorder="1" applyAlignment="1">
      <alignment horizontal="center"/>
    </xf>
    <xf numFmtId="0" fontId="10" fillId="0" borderId="18" xfId="0" applyFont="1" applyFill="1" applyBorder="1" applyAlignment="1">
      <alignment horizontal="center"/>
    </xf>
    <xf numFmtId="0" fontId="10" fillId="0" borderId="4" xfId="0" applyFont="1" applyFill="1" applyBorder="1" applyAlignment="1">
      <alignment vertical="center"/>
    </xf>
    <xf numFmtId="0" fontId="10" fillId="0" borderId="0" xfId="0" applyFont="1" applyFill="1" applyBorder="1" applyAlignment="1">
      <alignment vertical="center"/>
    </xf>
    <xf numFmtId="0" fontId="16" fillId="0" borderId="1" xfId="0" applyFont="1" applyBorder="1" applyAlignment="1">
      <alignment horizontal="center"/>
    </xf>
    <xf numFmtId="0" fontId="14" fillId="14" borderId="0" xfId="0" applyFont="1" applyFill="1" applyAlignment="1">
      <alignment vertical="center"/>
    </xf>
    <xf numFmtId="0" fontId="30" fillId="0" borderId="0" xfId="0" applyFont="1" applyFill="1"/>
    <xf numFmtId="0" fontId="14" fillId="0" borderId="67" xfId="0" applyFont="1" applyFill="1" applyBorder="1" applyAlignment="1">
      <alignment vertical="center"/>
    </xf>
    <xf numFmtId="0" fontId="14" fillId="0" borderId="7" xfId="0" applyFont="1" applyFill="1" applyBorder="1" applyAlignment="1">
      <alignment vertical="center"/>
    </xf>
    <xf numFmtId="0" fontId="30" fillId="0" borderId="0" xfId="0" applyFont="1" applyFill="1" applyAlignment="1">
      <alignment vertical="center"/>
    </xf>
    <xf numFmtId="0" fontId="14" fillId="0" borderId="61" xfId="0" applyFont="1" applyFill="1" applyBorder="1" applyAlignment="1">
      <alignment vertical="center"/>
    </xf>
    <xf numFmtId="0" fontId="20" fillId="11" borderId="0" xfId="0" applyFont="1" applyFill="1" applyAlignment="1">
      <alignment horizontal="center" vertical="center"/>
    </xf>
    <xf numFmtId="0" fontId="0" fillId="10" borderId="0" xfId="0" applyFont="1" applyFill="1" applyBorder="1" applyAlignment="1">
      <alignment horizontal="center" vertical="center"/>
    </xf>
    <xf numFmtId="0" fontId="10" fillId="10" borderId="0" xfId="0" applyFont="1" applyFill="1" applyAlignment="1">
      <alignment horizontal="left" vertical="center"/>
    </xf>
    <xf numFmtId="0" fontId="10" fillId="10" borderId="0" xfId="0" applyFont="1" applyFill="1" applyAlignment="1">
      <alignment horizontal="left"/>
    </xf>
    <xf numFmtId="0" fontId="10" fillId="10" borderId="0" xfId="0" applyFont="1" applyFill="1" applyAlignment="1">
      <alignment vertical="center"/>
    </xf>
    <xf numFmtId="0" fontId="0" fillId="10" borderId="0" xfId="0"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xf numFmtId="0" fontId="16" fillId="0" borderId="85" xfId="0" applyFont="1" applyFill="1" applyBorder="1"/>
    <xf numFmtId="0" fontId="16" fillId="0" borderId="63" xfId="0" applyFont="1" applyBorder="1"/>
    <xf numFmtId="0" fontId="16"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5" fillId="0" borderId="63" xfId="0" applyFont="1" applyFill="1" applyBorder="1"/>
    <xf numFmtId="0" fontId="11" fillId="0" borderId="0" xfId="0" applyFont="1"/>
    <xf numFmtId="0" fontId="31" fillId="0" borderId="0" xfId="0" applyFont="1"/>
    <xf numFmtId="0" fontId="11" fillId="7" borderId="0" xfId="0" applyFont="1" applyFill="1"/>
    <xf numFmtId="2" fontId="11" fillId="10" borderId="0" xfId="0" applyNumberFormat="1" applyFont="1" applyFill="1"/>
    <xf numFmtId="0" fontId="31" fillId="0" borderId="0" xfId="0" applyFont="1" applyFill="1"/>
    <xf numFmtId="0" fontId="11" fillId="0" borderId="0" xfId="0" applyFont="1" applyFill="1" applyBorder="1"/>
    <xf numFmtId="0" fontId="11" fillId="0" borderId="0" xfId="0" applyFont="1" applyFill="1" applyAlignment="1">
      <alignment vertical="center"/>
    </xf>
    <xf numFmtId="0" fontId="11" fillId="0" borderId="0" xfId="0" applyFont="1" applyAlignment="1">
      <alignment vertical="center"/>
    </xf>
    <xf numFmtId="0" fontId="32" fillId="0" borderId="0" xfId="0" applyFont="1" applyFill="1"/>
    <xf numFmtId="0" fontId="33" fillId="0" borderId="0" xfId="0" applyFont="1" applyFill="1" applyBorder="1"/>
    <xf numFmtId="0" fontId="11" fillId="0" borderId="0" xfId="0" applyFont="1" applyFill="1" applyBorder="1" applyProtection="1"/>
    <xf numFmtId="0" fontId="11" fillId="0" borderId="0" xfId="0" applyFont="1" applyFill="1" applyAlignment="1">
      <alignment horizontal="left"/>
    </xf>
    <xf numFmtId="0" fontId="10" fillId="0" borderId="13" xfId="0" applyFont="1" applyBorder="1"/>
    <xf numFmtId="0" fontId="10" fillId="0" borderId="0" xfId="0" applyFont="1" applyFill="1" applyBorder="1" applyAlignment="1">
      <alignment horizontal="left" vertical="center"/>
    </xf>
    <xf numFmtId="0" fontId="33" fillId="0" borderId="0" xfId="0" applyFont="1" applyFill="1"/>
    <xf numFmtId="0" fontId="31" fillId="0" borderId="1" xfId="0" applyFont="1" applyFill="1" applyBorder="1"/>
    <xf numFmtId="179" fontId="31" fillId="0" borderId="1" xfId="0" applyNumberFormat="1" applyFont="1" applyFill="1" applyBorder="1"/>
    <xf numFmtId="0" fontId="30" fillId="0" borderId="1" xfId="0" applyFont="1" applyFill="1" applyBorder="1" applyAlignment="1">
      <alignment horizontal="right"/>
    </xf>
    <xf numFmtId="0" fontId="26" fillId="0" borderId="1" xfId="9" applyFont="1" applyBorder="1" applyAlignment="1">
      <alignment horizontal="center" vertical="center"/>
    </xf>
    <xf numFmtId="0" fontId="26" fillId="0" borderId="1" xfId="9" applyFont="1" applyBorder="1" applyAlignment="1">
      <alignment horizontal="left" vertical="center"/>
    </xf>
    <xf numFmtId="0" fontId="26" fillId="17" borderId="1" xfId="9" applyFont="1" applyFill="1" applyBorder="1" applyAlignment="1">
      <alignment horizontal="left" vertical="center"/>
    </xf>
    <xf numFmtId="0" fontId="26" fillId="0" borderId="1" xfId="9" applyFont="1" applyBorder="1" applyAlignment="1">
      <alignment horizontal="left" vertical="center" wrapText="1"/>
    </xf>
    <xf numFmtId="0" fontId="26" fillId="17" borderId="1" xfId="8" applyFont="1" applyFill="1" applyBorder="1" applyAlignment="1">
      <alignment vertical="center"/>
    </xf>
    <xf numFmtId="0" fontId="26" fillId="0" borderId="1" xfId="9" quotePrefix="1" applyFont="1" applyBorder="1" applyAlignment="1">
      <alignment horizontal="center" vertical="center"/>
    </xf>
    <xf numFmtId="0" fontId="26" fillId="0" borderId="1" xfId="9" applyFont="1" applyBorder="1" applyAlignment="1">
      <alignment horizontal="center" vertical="center" wrapText="1"/>
    </xf>
    <xf numFmtId="0" fontId="26" fillId="17" borderId="1" xfId="8" applyFont="1" applyFill="1" applyBorder="1" applyAlignment="1">
      <alignment vertical="center" wrapText="1"/>
    </xf>
    <xf numFmtId="0" fontId="26" fillId="0" borderId="1" xfId="9" applyFont="1" applyBorder="1" applyAlignment="1">
      <alignment vertical="center" wrapText="1"/>
    </xf>
    <xf numFmtId="0" fontId="26" fillId="17" borderId="1" xfId="9" applyFont="1" applyFill="1" applyBorder="1" applyAlignment="1">
      <alignment vertical="center"/>
    </xf>
    <xf numFmtId="0" fontId="26" fillId="0" borderId="1" xfId="9" applyFont="1" applyFill="1" applyBorder="1" applyAlignment="1">
      <alignment vertical="center" wrapText="1"/>
    </xf>
    <xf numFmtId="0" fontId="26" fillId="17" borderId="1" xfId="9" applyFont="1" applyFill="1" applyBorder="1" applyAlignment="1">
      <alignment vertical="center" wrapText="1"/>
    </xf>
    <xf numFmtId="0" fontId="26" fillId="0" borderId="42" xfId="9" applyFont="1" applyBorder="1" applyAlignment="1">
      <alignment horizontal="center" vertical="center" wrapText="1"/>
    </xf>
    <xf numFmtId="0" fontId="26" fillId="17" borderId="42" xfId="8" applyFont="1" applyFill="1" applyBorder="1" applyAlignment="1">
      <alignment vertical="center"/>
    </xf>
    <xf numFmtId="0" fontId="26" fillId="0" borderId="42" xfId="9" applyFont="1" applyBorder="1" applyAlignment="1">
      <alignment horizontal="left" vertical="center"/>
    </xf>
    <xf numFmtId="0" fontId="26" fillId="0" borderId="42" xfId="9" applyFont="1" applyBorder="1" applyAlignment="1">
      <alignment horizontal="left"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0" fontId="26" fillId="0" borderId="1" xfId="0" quotePrefix="1" applyFont="1" applyBorder="1" applyAlignment="1">
      <alignment horizontal="center" vertical="center"/>
    </xf>
    <xf numFmtId="0" fontId="26" fillId="0" borderId="1" xfId="0" applyFont="1" applyBorder="1" applyAlignment="1">
      <alignment horizontal="center" vertical="center" wrapText="1"/>
    </xf>
    <xf numFmtId="2" fontId="26" fillId="17" borderId="1" xfId="8" applyNumberFormat="1" applyFont="1" applyFill="1" applyBorder="1" applyAlignment="1">
      <alignment vertical="center"/>
    </xf>
    <xf numFmtId="0" fontId="26" fillId="0" borderId="1" xfId="0" applyFont="1" applyBorder="1" applyAlignment="1">
      <alignment horizontal="left" vertical="center"/>
    </xf>
    <xf numFmtId="179" fontId="26" fillId="17" borderId="1" xfId="8" applyNumberFormat="1" applyFont="1" applyFill="1" applyBorder="1" applyAlignment="1">
      <alignment vertical="center"/>
    </xf>
    <xf numFmtId="1" fontId="26" fillId="17" borderId="1" xfId="8" applyNumberFormat="1" applyFont="1" applyFill="1" applyBorder="1" applyAlignment="1">
      <alignment vertical="center"/>
    </xf>
    <xf numFmtId="0" fontId="26" fillId="0" borderId="1" xfId="0" applyFont="1" applyBorder="1" applyAlignment="1">
      <alignment vertical="center" wrapText="1"/>
    </xf>
    <xf numFmtId="0" fontId="26" fillId="0" borderId="1" xfId="0" applyFont="1" applyBorder="1" applyAlignment="1">
      <alignment vertical="center"/>
    </xf>
    <xf numFmtId="0" fontId="26" fillId="0" borderId="42" xfId="0" applyFont="1" applyBorder="1" applyAlignment="1">
      <alignment horizontal="center" vertical="center" wrapText="1"/>
    </xf>
    <xf numFmtId="0" fontId="26" fillId="0" borderId="42" xfId="0" applyFont="1" applyBorder="1" applyAlignment="1">
      <alignment horizontal="left" vertical="center"/>
    </xf>
    <xf numFmtId="0" fontId="26" fillId="0" borderId="42" xfId="0" applyFont="1" applyBorder="1" applyAlignment="1">
      <alignment horizontal="left" vertical="center" wrapText="1"/>
    </xf>
    <xf numFmtId="0" fontId="36" fillId="0" borderId="0" xfId="0" applyFont="1"/>
    <xf numFmtId="0" fontId="10" fillId="0" borderId="85" xfId="0" applyFont="1" applyBorder="1"/>
    <xf numFmtId="0" fontId="16" fillId="0" borderId="63" xfId="0" applyFont="1" applyFill="1" applyBorder="1"/>
    <xf numFmtId="0" fontId="16" fillId="0" borderId="0" xfId="0" applyFont="1" applyFill="1" applyBorder="1"/>
    <xf numFmtId="0" fontId="16" fillId="0" borderId="0" xfId="0" applyFont="1"/>
    <xf numFmtId="0" fontId="16" fillId="0" borderId="0" xfId="0" applyFont="1" applyBorder="1"/>
    <xf numFmtId="0" fontId="16" fillId="0" borderId="0" xfId="0" applyFont="1" applyFill="1" applyAlignment="1">
      <alignment horizontal="left" vertical="center"/>
    </xf>
    <xf numFmtId="0" fontId="13" fillId="0" borderId="0" xfId="0" applyFont="1" applyFill="1" applyAlignment="1">
      <alignment horizontal="left" vertical="center"/>
    </xf>
    <xf numFmtId="0" fontId="16" fillId="0" borderId="0" xfId="0" quotePrefix="1" applyFont="1" applyFill="1" applyAlignment="1">
      <alignment horizontal="left" vertical="center"/>
    </xf>
    <xf numFmtId="0" fontId="16" fillId="0" borderId="0" xfId="0" applyFont="1" applyFill="1" applyAlignment="1">
      <alignment vertical="center"/>
    </xf>
    <xf numFmtId="0" fontId="16" fillId="0" borderId="0" xfId="0" applyFont="1" applyFill="1" applyBorder="1" applyAlignment="1">
      <alignment vertical="center"/>
    </xf>
    <xf numFmtId="0" fontId="16" fillId="0" borderId="62" xfId="0" applyFont="1" applyFill="1" applyBorder="1" applyAlignment="1">
      <alignment vertical="center"/>
    </xf>
    <xf numFmtId="0" fontId="16" fillId="0" borderId="0" xfId="0" applyFont="1" applyFill="1" applyBorder="1" applyAlignment="1">
      <alignment horizontal="left" vertical="center"/>
    </xf>
    <xf numFmtId="0" fontId="16" fillId="0" borderId="0" xfId="0" quotePrefix="1" applyFont="1" applyFill="1"/>
    <xf numFmtId="2" fontId="26" fillId="17" borderId="1" xfId="8" applyNumberFormat="1" applyFont="1" applyFill="1" applyBorder="1" applyAlignment="1">
      <alignment vertical="center" wrapText="1"/>
    </xf>
    <xf numFmtId="0" fontId="10" fillId="7" borderId="0" xfId="0" applyFont="1" applyFill="1" applyBorder="1"/>
    <xf numFmtId="179" fontId="26" fillId="17" borderId="1" xfId="8" applyNumberFormat="1" applyFont="1" applyFill="1" applyBorder="1" applyAlignment="1">
      <alignment vertical="center" wrapText="1"/>
    </xf>
    <xf numFmtId="0" fontId="16" fillId="0" borderId="1" xfId="0" applyFont="1" applyBorder="1" applyAlignment="1">
      <alignment horizontal="center" vertical="center"/>
    </xf>
    <xf numFmtId="0" fontId="30" fillId="0" borderId="0" xfId="0" applyFont="1" applyFill="1" applyBorder="1" applyAlignment="1">
      <alignment horizontal="right"/>
    </xf>
    <xf numFmtId="0" fontId="14" fillId="0" borderId="0" xfId="0" applyFont="1" applyFill="1" applyBorder="1" applyAlignment="1">
      <alignment horizontal="right"/>
    </xf>
    <xf numFmtId="49" fontId="26" fillId="17" borderId="1" xfId="0" applyNumberFormat="1" applyFont="1" applyFill="1" applyBorder="1" applyAlignment="1">
      <alignment vertical="center"/>
    </xf>
    <xf numFmtId="0" fontId="26" fillId="17" borderId="1" xfId="0" applyFont="1" applyFill="1" applyBorder="1" applyAlignment="1">
      <alignment vertical="center"/>
    </xf>
    <xf numFmtId="0" fontId="27" fillId="0" borderId="1" xfId="0" applyFont="1" applyBorder="1" applyAlignment="1">
      <alignment vertical="center"/>
    </xf>
    <xf numFmtId="0" fontId="27" fillId="0" borderId="1" xfId="0" applyFont="1" applyBorder="1" applyAlignment="1">
      <alignment horizontal="center" vertical="center"/>
    </xf>
    <xf numFmtId="0" fontId="27" fillId="0" borderId="0" xfId="0" applyFont="1" applyAlignment="1">
      <alignment vertical="center"/>
    </xf>
    <xf numFmtId="0" fontId="27" fillId="2" borderId="0" xfId="0" applyFont="1" applyFill="1" applyAlignment="1">
      <alignment vertical="center"/>
    </xf>
    <xf numFmtId="49" fontId="26" fillId="17" borderId="1" xfId="8" applyNumberFormat="1" applyFont="1" applyFill="1" applyBorder="1" applyAlignment="1">
      <alignment vertical="center"/>
    </xf>
    <xf numFmtId="0" fontId="26" fillId="17" borderId="1" xfId="0" applyNumberFormat="1" applyFont="1" applyFill="1" applyBorder="1" applyAlignment="1">
      <alignment vertical="center"/>
    </xf>
    <xf numFmtId="2" fontId="26" fillId="17" borderId="1" xfId="0" applyNumberFormat="1" applyFont="1" applyFill="1" applyBorder="1" applyAlignment="1">
      <alignment vertical="center"/>
    </xf>
    <xf numFmtId="49" fontId="26" fillId="17" borderId="1" xfId="0" applyNumberFormat="1" applyFont="1" applyFill="1" applyBorder="1" applyAlignment="1">
      <alignment horizontal="right" vertical="center"/>
    </xf>
    <xf numFmtId="2" fontId="26" fillId="17" borderId="1" xfId="0" applyNumberFormat="1" applyFont="1" applyFill="1" applyBorder="1" applyAlignment="1">
      <alignment horizontal="right" vertical="center"/>
    </xf>
    <xf numFmtId="0" fontId="27" fillId="18" borderId="0" xfId="0" applyFont="1" applyFill="1" applyAlignment="1">
      <alignment vertical="center"/>
    </xf>
    <xf numFmtId="0" fontId="26" fillId="0" borderId="1" xfId="9" applyFont="1" applyBorder="1" applyAlignment="1">
      <alignment vertical="center"/>
    </xf>
    <xf numFmtId="0" fontId="26" fillId="0" borderId="0" xfId="0" applyFont="1" applyAlignment="1">
      <alignment vertical="center"/>
    </xf>
    <xf numFmtId="0" fontId="27" fillId="19" borderId="0" xfId="0" applyFont="1" applyFill="1" applyAlignment="1">
      <alignment vertical="center"/>
    </xf>
    <xf numFmtId="0" fontId="37" fillId="19" borderId="0" xfId="0" applyFont="1" applyFill="1" applyAlignment="1">
      <alignmen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27" fillId="20" borderId="0" xfId="0" applyFont="1" applyFill="1" applyAlignment="1">
      <alignment vertical="center"/>
    </xf>
    <xf numFmtId="0" fontId="27" fillId="13" borderId="0" xfId="0" applyFont="1" applyFill="1" applyAlignment="1">
      <alignment vertical="center"/>
    </xf>
    <xf numFmtId="0" fontId="27" fillId="10" borderId="0" xfId="0" applyFont="1" applyFill="1" applyAlignment="1">
      <alignment vertical="center"/>
    </xf>
    <xf numFmtId="0" fontId="16" fillId="0" borderId="1" xfId="0" applyFont="1" applyBorder="1" applyAlignment="1">
      <alignment vertical="center" wrapText="1"/>
    </xf>
    <xf numFmtId="0" fontId="27" fillId="9" borderId="0" xfId="0" applyFont="1" applyFill="1" applyAlignment="1">
      <alignment vertical="center"/>
    </xf>
    <xf numFmtId="0" fontId="16" fillId="0" borderId="1" xfId="0" quotePrefix="1" applyFont="1" applyBorder="1" applyAlignment="1">
      <alignment horizontal="center" vertical="center"/>
    </xf>
    <xf numFmtId="0" fontId="26" fillId="17" borderId="1" xfId="8" applyFont="1" applyFill="1" applyBorder="1" applyAlignment="1">
      <alignment horizontal="right" vertical="center"/>
    </xf>
    <xf numFmtId="49" fontId="26" fillId="17" borderId="1" xfId="8" applyNumberFormat="1" applyFont="1" applyFill="1" applyBorder="1" applyAlignment="1">
      <alignment vertical="center" wrapText="1"/>
    </xf>
    <xf numFmtId="0" fontId="16" fillId="17" borderId="1" xfId="8" applyFont="1" applyFill="1" applyBorder="1" applyAlignment="1">
      <alignment vertical="center"/>
    </xf>
    <xf numFmtId="49" fontId="16" fillId="17" borderId="1" xfId="8" applyNumberFormat="1" applyFont="1" applyFill="1" applyBorder="1" applyAlignment="1">
      <alignment vertical="center"/>
    </xf>
    <xf numFmtId="0" fontId="16" fillId="17" borderId="1" xfId="8" applyFont="1" applyFill="1" applyBorder="1" applyAlignment="1">
      <alignment vertical="center" wrapText="1"/>
    </xf>
    <xf numFmtId="49" fontId="16" fillId="17" borderId="1" xfId="8" applyNumberFormat="1" applyFont="1" applyFill="1" applyBorder="1" applyAlignment="1">
      <alignment vertical="top" wrapText="1"/>
    </xf>
    <xf numFmtId="0" fontId="16" fillId="17" borderId="1" xfId="0" applyFont="1" applyFill="1" applyBorder="1" applyAlignment="1">
      <alignment vertical="center"/>
    </xf>
    <xf numFmtId="2" fontId="16" fillId="17" borderId="1" xfId="8" applyNumberFormat="1" applyFont="1" applyFill="1" applyBorder="1" applyAlignment="1">
      <alignment vertical="center"/>
    </xf>
    <xf numFmtId="49" fontId="16" fillId="17" borderId="1" xfId="0" applyNumberFormat="1" applyFont="1" applyFill="1" applyBorder="1" applyAlignment="1">
      <alignment vertical="center"/>
    </xf>
    <xf numFmtId="2" fontId="16" fillId="17" borderId="1" xfId="0" applyNumberFormat="1" applyFont="1" applyFill="1" applyBorder="1" applyAlignment="1">
      <alignment vertical="center"/>
    </xf>
    <xf numFmtId="0" fontId="35" fillId="0" borderId="1" xfId="9" applyFont="1" applyBorder="1" applyAlignment="1">
      <alignment horizontal="center" vertical="center" wrapText="1"/>
    </xf>
    <xf numFmtId="0" fontId="26" fillId="0" borderId="1" xfId="0" applyFont="1" applyBorder="1" applyAlignment="1">
      <alignment horizontal="center" vertical="center"/>
    </xf>
    <xf numFmtId="0" fontId="39" fillId="0" borderId="1" xfId="9" applyFont="1" applyBorder="1" applyAlignment="1">
      <alignment horizontal="left" vertical="center" wrapText="1"/>
    </xf>
    <xf numFmtId="0" fontId="10" fillId="0" borderId="0" xfId="0" applyFont="1" applyFill="1" applyBorder="1" applyAlignment="1">
      <alignment vertical="center"/>
    </xf>
    <xf numFmtId="0" fontId="10" fillId="0" borderId="0" xfId="0" applyFont="1" applyFill="1" applyBorder="1" applyAlignment="1">
      <alignment horizontal="center"/>
    </xf>
    <xf numFmtId="0" fontId="0" fillId="0" borderId="0" xfId="0" applyBorder="1" applyAlignment="1">
      <alignment horizontal="left" vertical="center"/>
    </xf>
    <xf numFmtId="0" fontId="38" fillId="0" borderId="1" xfId="9" applyFont="1" applyBorder="1" applyAlignment="1">
      <alignment horizontal="left" vertical="center" wrapText="1"/>
    </xf>
    <xf numFmtId="0" fontId="26" fillId="0" borderId="1" xfId="9"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180" fontId="26" fillId="17" borderId="1" xfId="1" applyNumberFormat="1" applyFont="1" applyFill="1" applyBorder="1" applyAlignment="1">
      <alignment vertical="center"/>
    </xf>
    <xf numFmtId="0" fontId="21" fillId="0" borderId="12" xfId="0" applyFont="1" applyBorder="1" applyAlignment="1">
      <alignment vertical="center"/>
    </xf>
    <xf numFmtId="0" fontId="22" fillId="0" borderId="12"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0" fillId="0" borderId="3" xfId="0" applyBorder="1" applyAlignment="1">
      <alignment vertical="center"/>
    </xf>
    <xf numFmtId="0" fontId="0" fillId="0" borderId="0" xfId="0" applyAlignment="1">
      <alignment horizontal="right" vertical="center"/>
    </xf>
    <xf numFmtId="0" fontId="0" fillId="0" borderId="7" xfId="0"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41" fillId="9" borderId="0" xfId="0" applyFont="1" applyFill="1" applyBorder="1" applyAlignment="1">
      <alignment horizontal="left" vertical="center"/>
    </xf>
    <xf numFmtId="0" fontId="0" fillId="9" borderId="0" xfId="0" applyFill="1" applyBorder="1" applyAlignment="1">
      <alignment horizontal="left" vertical="center"/>
    </xf>
    <xf numFmtId="0" fontId="41" fillId="9" borderId="0" xfId="0" applyFont="1" applyFill="1" applyBorder="1" applyAlignment="1">
      <alignmen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0" xfId="0" applyFill="1" applyBorder="1" applyAlignment="1">
      <alignment horizontal="right" vertical="center" wrapText="1"/>
    </xf>
    <xf numFmtId="0" fontId="0" fillId="0" borderId="15" xfId="0" applyBorder="1" applyAlignment="1">
      <alignment horizontal="right" vertical="center"/>
    </xf>
    <xf numFmtId="0" fontId="0" fillId="0" borderId="0" xfId="0" applyFill="1" applyBorder="1" applyAlignment="1">
      <alignment horizontal="right" vertical="center"/>
    </xf>
    <xf numFmtId="0" fontId="23" fillId="0" borderId="0" xfId="0" applyFont="1" applyFill="1" applyBorder="1" applyAlignment="1">
      <alignment horizontal="right" vertical="center"/>
    </xf>
    <xf numFmtId="0" fontId="27" fillId="21" borderId="0" xfId="0" applyFont="1" applyFill="1" applyAlignment="1">
      <alignment vertical="center"/>
    </xf>
    <xf numFmtId="179" fontId="16" fillId="17" borderId="1" xfId="8" applyNumberFormat="1" applyFont="1" applyFill="1" applyBorder="1" applyAlignment="1">
      <alignment vertical="center"/>
    </xf>
    <xf numFmtId="0" fontId="26" fillId="0" borderId="0" xfId="0" applyFont="1" applyAlignment="1">
      <alignment vertical="center" wrapText="1"/>
    </xf>
    <xf numFmtId="0" fontId="27" fillId="0" borderId="1" xfId="0" applyFont="1" applyBorder="1" applyAlignment="1">
      <alignment vertical="center" wrapText="1"/>
    </xf>
    <xf numFmtId="0" fontId="42" fillId="0" borderId="0" xfId="0" applyFont="1" applyAlignment="1">
      <alignment vertical="center"/>
    </xf>
    <xf numFmtId="179" fontId="26" fillId="17" borderId="1" xfId="0" applyNumberFormat="1" applyFont="1" applyFill="1" applyBorder="1" applyAlignment="1">
      <alignment vertical="center"/>
    </xf>
    <xf numFmtId="0" fontId="27" fillId="17" borderId="1" xfId="0" applyFont="1" applyFill="1" applyBorder="1" applyAlignment="1">
      <alignment vertical="center"/>
    </xf>
    <xf numFmtId="0" fontId="26" fillId="22" borderId="15" xfId="0" applyFont="1" applyFill="1" applyBorder="1" applyAlignment="1">
      <alignment vertical="center"/>
    </xf>
    <xf numFmtId="0" fontId="26" fillId="22" borderId="0" xfId="0" applyFont="1" applyFill="1" applyAlignment="1">
      <alignment vertical="center"/>
    </xf>
    <xf numFmtId="0" fontId="26" fillId="0" borderId="62" xfId="0" applyFont="1" applyBorder="1" applyAlignment="1">
      <alignment vertical="center"/>
    </xf>
    <xf numFmtId="0" fontId="26" fillId="0" borderId="85" xfId="0" applyFont="1" applyBorder="1" applyAlignment="1">
      <alignment vertical="center"/>
    </xf>
    <xf numFmtId="0" fontId="26" fillId="0" borderId="63" xfId="0" applyFont="1" applyBorder="1" applyAlignment="1">
      <alignment vertical="center"/>
    </xf>
    <xf numFmtId="0" fontId="26" fillId="0" borderId="20" xfId="0" applyFont="1" applyFill="1" applyBorder="1" applyAlignment="1">
      <alignment vertical="center"/>
    </xf>
    <xf numFmtId="0" fontId="26" fillId="0" borderId="110" xfId="0" applyFont="1" applyFill="1" applyBorder="1" applyAlignment="1">
      <alignment vertical="center"/>
    </xf>
    <xf numFmtId="0" fontId="26" fillId="0" borderId="63" xfId="0" applyFont="1" applyFill="1" applyBorder="1" applyAlignment="1">
      <alignment vertical="center"/>
    </xf>
    <xf numFmtId="0" fontId="26" fillId="0" borderId="62" xfId="0" applyFont="1" applyFill="1" applyBorder="1"/>
    <xf numFmtId="0" fontId="26" fillId="0" borderId="22" xfId="0" applyFont="1" applyFill="1" applyBorder="1"/>
    <xf numFmtId="0" fontId="23" fillId="0" borderId="15" xfId="0" applyFont="1" applyFill="1" applyBorder="1" applyAlignment="1">
      <alignment vertical="center"/>
    </xf>
    <xf numFmtId="0" fontId="0" fillId="0" borderId="15" xfId="0" applyFill="1" applyBorder="1" applyAlignment="1">
      <alignment horizontal="right" vertical="center"/>
    </xf>
    <xf numFmtId="0" fontId="0" fillId="0" borderId="15" xfId="0" applyFill="1" applyBorder="1" applyAlignment="1">
      <alignment horizontal="center" vertical="center"/>
    </xf>
    <xf numFmtId="0" fontId="15" fillId="0" borderId="1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2" xfId="0" applyFont="1" applyFill="1" applyBorder="1" applyAlignment="1">
      <alignment vertical="center"/>
    </xf>
    <xf numFmtId="49" fontId="7" fillId="6" borderId="10" xfId="0" applyNumberFormat="1" applyFont="1" applyFill="1" applyBorder="1" applyAlignment="1" applyProtection="1">
      <alignment horizontal="right" vertical="center"/>
      <protection locked="0"/>
    </xf>
    <xf numFmtId="176" fontId="7" fillId="6" borderId="6" xfId="0" applyNumberFormat="1" applyFont="1" applyFill="1" applyBorder="1" applyAlignment="1" applyProtection="1">
      <alignment horizontal="right" vertical="center"/>
      <protection locked="0"/>
    </xf>
    <xf numFmtId="176" fontId="7" fillId="6" borderId="15" xfId="0" applyNumberFormat="1" applyFont="1" applyFill="1" applyBorder="1" applyAlignment="1" applyProtection="1">
      <alignment horizontal="right" vertical="center"/>
      <protection locked="0"/>
    </xf>
    <xf numFmtId="0" fontId="7" fillId="6" borderId="10" xfId="0" applyFont="1" applyFill="1" applyBorder="1" applyAlignment="1" applyProtection="1">
      <alignment vertical="center"/>
      <protection locked="0"/>
    </xf>
    <xf numFmtId="0" fontId="7" fillId="6" borderId="9" xfId="0" applyFont="1" applyFill="1" applyBorder="1" applyAlignment="1">
      <alignment vertical="center"/>
    </xf>
    <xf numFmtId="0" fontId="7" fillId="6" borderId="10" xfId="0" applyFont="1" applyFill="1" applyBorder="1" applyAlignment="1">
      <alignment vertical="center"/>
    </xf>
    <xf numFmtId="0" fontId="7" fillId="0" borderId="10" xfId="0" applyFont="1" applyBorder="1" applyAlignment="1">
      <alignment vertical="center"/>
    </xf>
    <xf numFmtId="0" fontId="7" fillId="6" borderId="0" xfId="0" applyFont="1" applyFill="1" applyBorder="1" applyAlignment="1">
      <alignment vertical="center"/>
    </xf>
    <xf numFmtId="0" fontId="7" fillId="6" borderId="15" xfId="0" applyFont="1" applyFill="1" applyBorder="1" applyAlignment="1">
      <alignment vertical="center"/>
    </xf>
    <xf numFmtId="0" fontId="7" fillId="6" borderId="0" xfId="0" applyFont="1" applyFill="1" applyBorder="1" applyAlignment="1">
      <alignment horizontal="right" vertical="center"/>
    </xf>
    <xf numFmtId="0" fontId="15" fillId="0" borderId="29" xfId="0" applyFont="1" applyFill="1" applyBorder="1" applyAlignment="1">
      <alignment vertical="center"/>
    </xf>
    <xf numFmtId="0" fontId="41" fillId="0" borderId="0" xfId="0" applyFont="1" applyFill="1" applyBorder="1" applyAlignment="1">
      <alignment vertical="center"/>
    </xf>
    <xf numFmtId="2" fontId="26" fillId="23" borderId="1" xfId="8" applyNumberFormat="1" applyFont="1" applyFill="1" applyBorder="1" applyAlignment="1">
      <alignment vertical="center"/>
    </xf>
    <xf numFmtId="49" fontId="26" fillId="23" borderId="1" xfId="0" applyNumberFormat="1" applyFont="1" applyFill="1" applyBorder="1" applyAlignment="1">
      <alignment vertical="center"/>
    </xf>
    <xf numFmtId="0" fontId="35" fillId="17" borderId="1" xfId="8" applyFont="1" applyFill="1" applyBorder="1" applyAlignment="1">
      <alignment vertical="center"/>
    </xf>
    <xf numFmtId="0" fontId="10" fillId="0" borderId="0" xfId="0" applyFont="1" applyFill="1" applyAlignment="1">
      <alignment shrinkToFit="1"/>
    </xf>
    <xf numFmtId="176" fontId="10" fillId="0" borderId="0" xfId="0" applyNumberFormat="1" applyFont="1" applyFill="1" applyAlignment="1">
      <alignment shrinkToFit="1"/>
    </xf>
    <xf numFmtId="0" fontId="26" fillId="0" borderId="1" xfId="0" applyFont="1" applyBorder="1" applyAlignment="1">
      <alignment horizontal="center" vertical="center"/>
    </xf>
    <xf numFmtId="0" fontId="43" fillId="0" borderId="0" xfId="0" applyFont="1" applyAlignment="1">
      <alignment vertical="center"/>
    </xf>
    <xf numFmtId="0" fontId="10" fillId="0" borderId="15" xfId="0" applyFont="1" applyFill="1"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0" fillId="9" borderId="0" xfId="0" applyFill="1" applyBorder="1" applyAlignment="1">
      <alignment horizontal="center" vertical="center"/>
    </xf>
    <xf numFmtId="0" fontId="6" fillId="0" borderId="0" xfId="0" applyFont="1" applyAlignment="1">
      <alignment vertical="center"/>
    </xf>
    <xf numFmtId="0" fontId="20" fillId="17" borderId="0" xfId="0" applyFont="1" applyFill="1" applyAlignment="1">
      <alignment horizontal="center" vertical="center"/>
    </xf>
    <xf numFmtId="0" fontId="0" fillId="17" borderId="0" xfId="0" applyFill="1" applyAlignment="1">
      <alignment vertical="center"/>
    </xf>
    <xf numFmtId="0" fontId="0" fillId="17" borderId="0" xfId="0" applyFill="1" applyAlignment="1">
      <alignment horizontal="right" vertical="center"/>
    </xf>
    <xf numFmtId="0" fontId="0" fillId="17" borderId="0" xfId="0" applyFill="1" applyBorder="1" applyAlignment="1">
      <alignment vertical="center"/>
    </xf>
    <xf numFmtId="0" fontId="0" fillId="17" borderId="0" xfId="0" applyFill="1" applyBorder="1" applyAlignment="1">
      <alignment horizontal="right" vertical="center"/>
    </xf>
    <xf numFmtId="179" fontId="10" fillId="0" borderId="0" xfId="0" applyNumberFormat="1" applyFont="1" applyFill="1" applyAlignment="1">
      <alignment horizontal="right"/>
    </xf>
    <xf numFmtId="0" fontId="15" fillId="0" borderId="4" xfId="0" applyFont="1" applyBorder="1"/>
    <xf numFmtId="0" fontId="15" fillId="0" borderId="6" xfId="0" applyFont="1" applyBorder="1"/>
    <xf numFmtId="0" fontId="43" fillId="0" borderId="0" xfId="0" applyFont="1" applyAlignment="1">
      <alignment horizontal="right" vertical="center"/>
    </xf>
    <xf numFmtId="0" fontId="5" fillId="0" borderId="0" xfId="0" applyFont="1" applyAlignment="1">
      <alignment horizontal="righ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37" xfId="0" applyFont="1" applyFill="1" applyBorder="1" applyAlignment="1">
      <alignment vertical="center"/>
    </xf>
    <xf numFmtId="0" fontId="15" fillId="0" borderId="2" xfId="0" applyFont="1" applyFill="1" applyBorder="1" applyAlignment="1">
      <alignment vertical="center"/>
    </xf>
    <xf numFmtId="0" fontId="15" fillId="0" borderId="12" xfId="0" applyFont="1" applyFill="1" applyBorder="1" applyAlignment="1">
      <alignment vertical="center"/>
    </xf>
    <xf numFmtId="0" fontId="15" fillId="0" borderId="6" xfId="0" applyFont="1" applyFill="1" applyBorder="1" applyAlignment="1">
      <alignment vertical="center"/>
    </xf>
    <xf numFmtId="0" fontId="15" fillId="0" borderId="15" xfId="0" applyFont="1" applyFill="1" applyBorder="1" applyAlignment="1">
      <alignment vertical="center"/>
    </xf>
    <xf numFmtId="0" fontId="15" fillId="0" borderId="66" xfId="0" applyFont="1" applyFill="1" applyBorder="1" applyAlignment="1">
      <alignment vertical="center"/>
    </xf>
    <xf numFmtId="0" fontId="14" fillId="0" borderId="9" xfId="0" applyFont="1" applyFill="1" applyBorder="1" applyAlignment="1">
      <alignment vertical="center"/>
    </xf>
    <xf numFmtId="0" fontId="14" fillId="0" borderId="48" xfId="0" applyFont="1" applyFill="1" applyBorder="1"/>
    <xf numFmtId="0" fontId="41" fillId="0" borderId="0" xfId="0" applyFont="1" applyAlignment="1">
      <alignment vertical="center"/>
    </xf>
    <xf numFmtId="0" fontId="25" fillId="0" borderId="37" xfId="0" applyFont="1" applyFill="1" applyBorder="1" applyAlignment="1">
      <alignment vertical="center"/>
    </xf>
    <xf numFmtId="0" fontId="41" fillId="3" borderId="0" xfId="0" applyFont="1" applyFill="1"/>
    <xf numFmtId="0" fontId="41" fillId="0" borderId="0" xfId="0" applyFont="1"/>
    <xf numFmtId="0" fontId="41" fillId="0" borderId="0" xfId="0" applyFont="1" applyBorder="1"/>
    <xf numFmtId="0" fontId="14" fillId="3" borderId="0" xfId="0" applyFont="1" applyFill="1"/>
    <xf numFmtId="0" fontId="14" fillId="0" borderId="6" xfId="0"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15" fillId="0" borderId="0" xfId="0" applyFont="1" applyBorder="1" applyAlignment="1">
      <alignment horizontal="center"/>
    </xf>
    <xf numFmtId="0" fontId="15" fillId="0" borderId="0" xfId="0" applyFont="1" applyFill="1" applyBorder="1" applyAlignment="1"/>
    <xf numFmtId="0" fontId="15" fillId="0" borderId="5" xfId="0" applyFont="1" applyFill="1" applyBorder="1" applyAlignment="1"/>
    <xf numFmtId="0" fontId="41" fillId="0" borderId="15" xfId="0" applyFont="1" applyBorder="1" applyAlignment="1">
      <alignment vertical="center"/>
    </xf>
    <xf numFmtId="0" fontId="41" fillId="0" borderId="66" xfId="0" applyFont="1" applyBorder="1" applyAlignment="1">
      <alignment vertical="center"/>
    </xf>
    <xf numFmtId="0" fontId="14" fillId="0" borderId="60" xfId="0" applyFont="1" applyFill="1" applyBorder="1" applyAlignment="1">
      <alignment vertical="center"/>
    </xf>
    <xf numFmtId="0" fontId="41" fillId="0" borderId="12" xfId="0" applyFont="1" applyBorder="1" applyAlignment="1">
      <alignment vertical="center"/>
    </xf>
    <xf numFmtId="0" fontId="41" fillId="0" borderId="29" xfId="0" applyFont="1" applyBorder="1" applyAlignment="1">
      <alignment vertical="center"/>
    </xf>
    <xf numFmtId="0" fontId="15" fillId="0" borderId="96" xfId="0" applyFont="1" applyBorder="1" applyAlignment="1">
      <alignment horizontal="center"/>
    </xf>
    <xf numFmtId="0" fontId="41" fillId="0" borderId="58" xfId="0" applyFont="1" applyBorder="1" applyAlignment="1">
      <alignment vertical="center"/>
    </xf>
    <xf numFmtId="0" fontId="15" fillId="0" borderId="15" xfId="0" applyFont="1" applyFill="1" applyBorder="1" applyAlignment="1"/>
    <xf numFmtId="0" fontId="15" fillId="0" borderId="68" xfId="0" applyFont="1" applyBorder="1" applyAlignment="1">
      <alignment horizontal="center"/>
    </xf>
    <xf numFmtId="0" fontId="14" fillId="0" borderId="48" xfId="0" applyFont="1" applyFill="1" applyBorder="1" applyAlignment="1">
      <alignment vertical="center"/>
    </xf>
    <xf numFmtId="0" fontId="14" fillId="0" borderId="66" xfId="0" applyFont="1" applyFill="1" applyBorder="1" applyAlignment="1">
      <alignment vertical="center"/>
    </xf>
    <xf numFmtId="0" fontId="15" fillId="0" borderId="4" xfId="0" applyFont="1" applyBorder="1" applyAlignment="1">
      <alignment vertical="center"/>
    </xf>
    <xf numFmtId="0" fontId="41" fillId="0" borderId="0" xfId="0" applyFont="1" applyBorder="1" applyAlignment="1">
      <alignment vertical="center"/>
    </xf>
    <xf numFmtId="0" fontId="41" fillId="0" borderId="48" xfId="0" applyFont="1" applyBorder="1" applyAlignment="1">
      <alignment vertical="center"/>
    </xf>
    <xf numFmtId="0" fontId="15" fillId="0" borderId="6" xfId="0" applyFont="1" applyBorder="1" applyAlignment="1">
      <alignment vertical="center"/>
    </xf>
    <xf numFmtId="0" fontId="14" fillId="0" borderId="45" xfId="0" applyFont="1" applyFill="1" applyBorder="1"/>
    <xf numFmtId="0" fontId="14" fillId="0" borderId="46" xfId="0" applyFont="1" applyFill="1" applyBorder="1"/>
    <xf numFmtId="0" fontId="14" fillId="0" borderId="88" xfId="0" applyFont="1" applyFill="1" applyBorder="1"/>
    <xf numFmtId="0" fontId="14" fillId="0" borderId="19" xfId="0" applyFont="1" applyFill="1" applyBorder="1"/>
    <xf numFmtId="0" fontId="14" fillId="0" borderId="65" xfId="0" applyFont="1" applyFill="1" applyBorder="1"/>
    <xf numFmtId="0" fontId="15" fillId="0" borderId="38" xfId="0" applyFont="1" applyFill="1" applyBorder="1" applyAlignment="1">
      <alignment vertical="center"/>
    </xf>
    <xf numFmtId="0" fontId="15" fillId="0" borderId="0" xfId="0" applyFont="1" applyFill="1" applyBorder="1" applyAlignment="1">
      <alignment horizontal="center" vertical="center"/>
    </xf>
    <xf numFmtId="0" fontId="14" fillId="0" borderId="4" xfId="0" applyFont="1" applyFill="1" applyBorder="1" applyAlignment="1">
      <alignment vertical="center" wrapText="1"/>
    </xf>
    <xf numFmtId="0" fontId="14" fillId="0" borderId="6" xfId="0" applyFont="1" applyFill="1" applyBorder="1" applyAlignment="1">
      <alignment vertical="center" wrapText="1"/>
    </xf>
    <xf numFmtId="0" fontId="25" fillId="0" borderId="6" xfId="0" applyFont="1" applyFill="1" applyBorder="1" applyAlignment="1">
      <alignment vertical="center"/>
    </xf>
    <xf numFmtId="0" fontId="14" fillId="0" borderId="29" xfId="0" applyFont="1" applyFill="1" applyBorder="1" applyAlignment="1">
      <alignment vertical="center"/>
    </xf>
    <xf numFmtId="0" fontId="14" fillId="0" borderId="12" xfId="0" applyFont="1" applyFill="1" applyBorder="1" applyAlignment="1">
      <alignment vertical="center" wrapText="1"/>
    </xf>
    <xf numFmtId="0" fontId="14" fillId="0" borderId="66" xfId="0" applyFont="1" applyFill="1" applyBorder="1"/>
    <xf numFmtId="0" fontId="15" fillId="0" borderId="2" xfId="0" applyFont="1" applyFill="1" applyBorder="1" applyAlignment="1" applyProtection="1">
      <alignment vertical="center"/>
      <protection locked="0"/>
    </xf>
    <xf numFmtId="0" fontId="14" fillId="0" borderId="29" xfId="0" applyFont="1" applyFill="1" applyBorder="1" applyAlignment="1">
      <alignment vertical="center" wrapText="1"/>
    </xf>
    <xf numFmtId="0" fontId="14" fillId="0" borderId="48" xfId="0" applyFont="1" applyFill="1" applyBorder="1" applyAlignment="1">
      <alignment vertical="center" wrapText="1"/>
    </xf>
    <xf numFmtId="0" fontId="14" fillId="0" borderId="66" xfId="0" applyFont="1" applyFill="1" applyBorder="1" applyAlignment="1">
      <alignment vertical="center" wrapText="1"/>
    </xf>
    <xf numFmtId="0" fontId="41" fillId="14" borderId="0" xfId="0" applyFont="1" applyFill="1"/>
    <xf numFmtId="0" fontId="14" fillId="16" borderId="0" xfId="0" applyFont="1" applyFill="1"/>
    <xf numFmtId="0" fontId="14" fillId="0" borderId="2" xfId="0" applyFont="1" applyFill="1" applyBorder="1" applyAlignment="1" applyProtection="1">
      <alignment vertical="center"/>
      <protection locked="0"/>
    </xf>
    <xf numFmtId="0" fontId="14" fillId="10" borderId="0" xfId="0" applyFont="1" applyFill="1"/>
    <xf numFmtId="0" fontId="15" fillId="0" borderId="0" xfId="0" applyFont="1" applyFill="1" applyBorder="1" applyAlignment="1">
      <alignment horizontal="left" shrinkToFit="1"/>
    </xf>
    <xf numFmtId="0" fontId="15" fillId="0" borderId="0" xfId="0" applyFont="1" applyFill="1" applyBorder="1" applyAlignment="1">
      <alignment shrinkToFit="1"/>
    </xf>
    <xf numFmtId="0" fontId="15" fillId="0" borderId="0" xfId="0" applyFont="1" applyFill="1" applyBorder="1" applyAlignment="1">
      <alignment horizontal="center" shrinkToFit="1"/>
    </xf>
    <xf numFmtId="0" fontId="15" fillId="0" borderId="15" xfId="0" applyFont="1" applyFill="1" applyBorder="1" applyAlignment="1">
      <alignment horizontal="center" shrinkToFit="1"/>
    </xf>
    <xf numFmtId="0" fontId="35" fillId="0" borderId="0" xfId="0" applyFont="1" applyFill="1" applyBorder="1" applyAlignment="1">
      <alignment vertical="center"/>
    </xf>
    <xf numFmtId="0" fontId="35" fillId="0" borderId="0" xfId="0" applyFont="1" applyFill="1" applyBorder="1"/>
    <xf numFmtId="0" fontId="35" fillId="0" borderId="5" xfId="0" applyFont="1" applyFill="1" applyBorder="1"/>
    <xf numFmtId="0" fontId="15" fillId="0" borderId="10" xfId="0" applyFont="1" applyFill="1" applyBorder="1" applyAlignment="1">
      <alignment horizontal="center"/>
    </xf>
    <xf numFmtId="0" fontId="15" fillId="0" borderId="11" xfId="0" applyFont="1" applyFill="1" applyBorder="1"/>
    <xf numFmtId="0" fontId="15" fillId="0" borderId="3" xfId="0" applyFont="1" applyFill="1" applyBorder="1"/>
    <xf numFmtId="0" fontId="15" fillId="0" borderId="15" xfId="0" applyFont="1" applyFill="1" applyBorder="1" applyAlignment="1">
      <alignment horizontal="center" vertical="top"/>
    </xf>
    <xf numFmtId="0" fontId="15" fillId="0" borderId="10" xfId="0" applyFont="1" applyFill="1" applyBorder="1" applyAlignment="1">
      <alignment horizontal="center" vertical="top"/>
    </xf>
    <xf numFmtId="0" fontId="15" fillId="0" borderId="6" xfId="0" applyFont="1" applyFill="1" applyBorder="1" applyAlignment="1" applyProtection="1">
      <alignment vertical="center"/>
    </xf>
    <xf numFmtId="0" fontId="15" fillId="0" borderId="15"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7" xfId="0" applyFont="1" applyFill="1" applyBorder="1" applyAlignment="1" applyProtection="1">
      <alignment vertical="center"/>
    </xf>
    <xf numFmtId="0" fontId="35" fillId="0" borderId="38" xfId="0" applyFont="1" applyFill="1" applyBorder="1" applyAlignment="1">
      <alignment vertical="center"/>
    </xf>
    <xf numFmtId="0" fontId="15" fillId="0" borderId="0" xfId="0" applyFont="1" applyFill="1" applyAlignment="1">
      <alignment vertical="center"/>
    </xf>
    <xf numFmtId="0" fontId="15" fillId="0" borderId="11" xfId="0" applyFont="1" applyFill="1" applyBorder="1" applyAlignment="1">
      <alignment vertical="center"/>
    </xf>
    <xf numFmtId="0" fontId="15" fillId="0" borderId="3" xfId="0" applyFont="1" applyFill="1" applyBorder="1" applyAlignment="1">
      <alignment vertical="center"/>
    </xf>
    <xf numFmtId="0" fontId="15" fillId="0" borderId="6" xfId="0" applyFont="1" applyFill="1" applyBorder="1" applyAlignment="1" applyProtection="1">
      <alignment vertical="center"/>
      <protection locked="0"/>
    </xf>
    <xf numFmtId="0" fontId="15" fillId="0" borderId="15" xfId="0" applyFont="1" applyFill="1" applyBorder="1" applyAlignment="1" applyProtection="1">
      <alignment vertical="center"/>
      <protection locked="0"/>
    </xf>
    <xf numFmtId="0" fontId="15" fillId="0" borderId="0" xfId="0" applyFont="1" applyFill="1" applyBorder="1" applyAlignment="1">
      <alignment horizontal="center" vertical="top"/>
    </xf>
    <xf numFmtId="0" fontId="15" fillId="0" borderId="5" xfId="0" applyFont="1" applyFill="1" applyBorder="1" applyAlignment="1">
      <alignment horizontal="center" vertical="top"/>
    </xf>
    <xf numFmtId="0" fontId="45" fillId="0" borderId="15" xfId="0" applyFont="1" applyBorder="1" applyAlignment="1">
      <alignment vertical="center"/>
    </xf>
    <xf numFmtId="0" fontId="45" fillId="0" borderId="66" xfId="0" applyFont="1" applyBorder="1" applyAlignment="1">
      <alignment vertical="center"/>
    </xf>
    <xf numFmtId="0" fontId="45" fillId="0" borderId="12" xfId="0" applyFont="1" applyBorder="1" applyAlignment="1">
      <alignment vertical="center"/>
    </xf>
    <xf numFmtId="0" fontId="45" fillId="0" borderId="29" xfId="0" applyFont="1" applyBorder="1" applyAlignment="1">
      <alignment vertical="center"/>
    </xf>
    <xf numFmtId="0" fontId="45" fillId="0" borderId="58" xfId="0" applyFont="1" applyBorder="1" applyAlignment="1">
      <alignment vertical="center"/>
    </xf>
    <xf numFmtId="0" fontId="15" fillId="0" borderId="11" xfId="0" applyFont="1" applyFill="1" applyBorder="1" applyAlignment="1">
      <alignment horizontal="center" vertical="top"/>
    </xf>
    <xf numFmtId="0" fontId="15" fillId="0" borderId="72" xfId="0" applyFont="1" applyFill="1" applyBorder="1" applyAlignment="1" applyProtection="1">
      <alignment vertical="center"/>
    </xf>
    <xf numFmtId="0" fontId="45" fillId="0" borderId="18" xfId="0" applyFont="1" applyBorder="1"/>
    <xf numFmtId="0" fontId="15" fillId="0" borderId="48" xfId="0" applyFont="1" applyFill="1" applyBorder="1" applyAlignment="1">
      <alignment vertical="center"/>
    </xf>
    <xf numFmtId="0" fontId="15" fillId="0" borderId="43" xfId="0" applyFont="1" applyFill="1" applyBorder="1" applyAlignment="1" applyProtection="1">
      <alignment vertical="center"/>
    </xf>
    <xf numFmtId="0" fontId="45" fillId="0" borderId="19" xfId="0" applyFont="1" applyBorder="1"/>
    <xf numFmtId="0" fontId="45" fillId="0" borderId="44" xfId="0" applyFont="1" applyBorder="1"/>
    <xf numFmtId="0" fontId="15" fillId="0" borderId="67" xfId="0" applyFont="1" applyFill="1" applyBorder="1" applyAlignment="1" applyProtection="1">
      <alignment vertical="center"/>
    </xf>
    <xf numFmtId="0" fontId="45" fillId="0" borderId="15" xfId="0" applyFont="1" applyBorder="1"/>
    <xf numFmtId="0" fontId="45" fillId="0" borderId="7" xfId="0" applyFont="1" applyBorder="1"/>
    <xf numFmtId="0" fontId="15" fillId="0" borderId="26" xfId="0" applyFont="1" applyFill="1" applyBorder="1" applyAlignment="1" applyProtection="1">
      <alignment vertical="center"/>
    </xf>
    <xf numFmtId="0" fontId="45" fillId="0" borderId="27" xfId="0" applyFont="1" applyBorder="1"/>
    <xf numFmtId="0" fontId="15" fillId="0" borderId="97" xfId="0" applyFont="1" applyFill="1" applyBorder="1" applyAlignment="1">
      <alignment vertical="center"/>
    </xf>
    <xf numFmtId="0" fontId="15" fillId="0" borderId="5" xfId="0" applyFont="1" applyFill="1" applyBorder="1" applyAlignment="1">
      <alignment shrinkToFit="1"/>
    </xf>
    <xf numFmtId="0" fontId="35" fillId="0" borderId="9" xfId="0" applyFont="1" applyFill="1" applyBorder="1"/>
    <xf numFmtId="0" fontId="15" fillId="0" borderId="27" xfId="0" applyFont="1" applyFill="1" applyBorder="1"/>
    <xf numFmtId="0" fontId="45" fillId="0" borderId="0" xfId="0" applyFont="1"/>
    <xf numFmtId="0" fontId="15" fillId="8" borderId="4" xfId="0" applyFont="1" applyFill="1" applyBorder="1" applyAlignment="1">
      <alignment vertical="center"/>
    </xf>
    <xf numFmtId="0" fontId="15" fillId="8" borderId="0" xfId="0" applyFont="1" applyFill="1" applyBorder="1" applyAlignment="1">
      <alignment vertical="center" wrapText="1"/>
    </xf>
    <xf numFmtId="0" fontId="45" fillId="0" borderId="0" xfId="0" applyFont="1" applyBorder="1" applyAlignment="1">
      <alignment vertical="center"/>
    </xf>
    <xf numFmtId="0" fontId="45" fillId="0" borderId="100" xfId="0" applyFont="1" applyBorder="1"/>
    <xf numFmtId="0" fontId="45" fillId="0" borderId="0" xfId="0" applyFont="1" applyBorder="1"/>
    <xf numFmtId="0" fontId="45" fillId="0" borderId="101" xfId="0" applyFont="1" applyBorder="1"/>
    <xf numFmtId="0" fontId="45" fillId="0" borderId="4" xfId="0" applyFont="1" applyBorder="1" applyAlignment="1">
      <alignment vertical="center"/>
    </xf>
    <xf numFmtId="0" fontId="15" fillId="0" borderId="101" xfId="0" applyFont="1" applyFill="1" applyBorder="1"/>
    <xf numFmtId="0" fontId="45" fillId="0" borderId="0" xfId="0" applyFont="1" applyAlignment="1">
      <alignment vertical="center"/>
    </xf>
    <xf numFmtId="0" fontId="15" fillId="0" borderId="0"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5" fillId="0" borderId="15" xfId="0" applyFont="1" applyFill="1" applyBorder="1" applyAlignment="1">
      <alignment vertical="center" wrapText="1"/>
    </xf>
    <xf numFmtId="0" fontId="15" fillId="0" borderId="27" xfId="0" applyFont="1" applyFill="1" applyBorder="1" applyAlignment="1">
      <alignment vertical="center"/>
    </xf>
    <xf numFmtId="0" fontId="15" fillId="0" borderId="57" xfId="0" applyFont="1" applyFill="1" applyBorder="1" applyAlignment="1">
      <alignment vertical="center"/>
    </xf>
    <xf numFmtId="0" fontId="15" fillId="0" borderId="58" xfId="0" applyFont="1" applyFill="1" applyBorder="1" applyAlignment="1">
      <alignment vertical="center" wrapText="1"/>
    </xf>
    <xf numFmtId="0" fontId="15" fillId="0" borderId="59" xfId="0" applyFont="1" applyFill="1" applyBorder="1" applyAlignment="1">
      <alignment vertical="center" wrapText="1"/>
    </xf>
    <xf numFmtId="0" fontId="15" fillId="0" borderId="25" xfId="0" applyFont="1" applyFill="1" applyBorder="1" applyAlignment="1">
      <alignment vertical="center"/>
    </xf>
    <xf numFmtId="0" fontId="15" fillId="0" borderId="16" xfId="0" applyFont="1" applyFill="1" applyBorder="1" applyAlignment="1">
      <alignment vertical="center"/>
    </xf>
    <xf numFmtId="0" fontId="15" fillId="0" borderId="12" xfId="0" applyFont="1" applyFill="1" applyBorder="1" applyAlignment="1">
      <alignment vertical="center" wrapText="1"/>
    </xf>
    <xf numFmtId="0" fontId="15" fillId="0" borderId="3" xfId="0" applyFont="1" applyFill="1" applyBorder="1" applyAlignment="1">
      <alignment vertical="center" wrapText="1"/>
    </xf>
    <xf numFmtId="0" fontId="15" fillId="0" borderId="72" xfId="0" applyFont="1" applyFill="1" applyBorder="1"/>
    <xf numFmtId="0" fontId="15" fillId="0" borderId="67" xfId="0" applyFont="1" applyFill="1" applyBorder="1"/>
    <xf numFmtId="0" fontId="15" fillId="0" borderId="29" xfId="0" applyFont="1" applyFill="1" applyBorder="1" applyAlignment="1">
      <alignment vertical="center" wrapText="1"/>
    </xf>
    <xf numFmtId="0" fontId="15" fillId="0" borderId="48" xfId="0" applyFont="1" applyFill="1" applyBorder="1" applyAlignment="1">
      <alignment vertical="center" wrapText="1"/>
    </xf>
    <xf numFmtId="0" fontId="15" fillId="0" borderId="66" xfId="0" applyFont="1" applyFill="1" applyBorder="1" applyAlignment="1">
      <alignment vertical="center" wrapText="1"/>
    </xf>
    <xf numFmtId="0" fontId="15" fillId="0" borderId="0" xfId="0" applyFont="1" applyBorder="1" applyAlignment="1">
      <alignment horizontal="left" vertical="center" wrapText="1"/>
    </xf>
    <xf numFmtId="0" fontId="15" fillId="0" borderId="87" xfId="0" applyFont="1" applyFill="1" applyBorder="1"/>
    <xf numFmtId="0" fontId="15" fillId="0" borderId="2" xfId="0" applyFont="1" applyFill="1" applyBorder="1" applyAlignment="1"/>
    <xf numFmtId="0" fontId="15" fillId="0" borderId="12" xfId="0" applyFont="1" applyFill="1" applyBorder="1" applyAlignment="1"/>
    <xf numFmtId="0" fontId="15" fillId="0" borderId="3" xfId="0" applyFont="1" applyFill="1" applyBorder="1" applyAlignment="1"/>
    <xf numFmtId="0" fontId="15" fillId="0" borderId="4" xfId="0" applyFont="1" applyFill="1" applyBorder="1" applyAlignment="1"/>
    <xf numFmtId="0" fontId="15" fillId="0" borderId="7" xfId="0" applyFont="1" applyFill="1" applyBorder="1" applyAlignment="1"/>
    <xf numFmtId="0" fontId="15" fillId="0" borderId="12" xfId="0" applyFont="1" applyFill="1" applyBorder="1" applyAlignment="1">
      <alignment horizontal="center" shrinkToFit="1"/>
    </xf>
    <xf numFmtId="0" fontId="15" fillId="0" borderId="64" xfId="0" applyFont="1" applyFill="1" applyBorder="1" applyAlignment="1">
      <alignment horizontal="center" shrinkToFit="1"/>
    </xf>
    <xf numFmtId="0" fontId="15" fillId="0" borderId="5" xfId="0" applyFont="1" applyFill="1" applyBorder="1" applyAlignment="1">
      <alignment horizontal="center" vertical="center" shrinkToFit="1"/>
    </xf>
    <xf numFmtId="0" fontId="15" fillId="0" borderId="6" xfId="0" applyFont="1" applyFill="1" applyBorder="1" applyAlignment="1"/>
    <xf numFmtId="0" fontId="15" fillId="0" borderId="3" xfId="0" applyFont="1" applyFill="1" applyBorder="1" applyAlignment="1">
      <alignment horizontal="center" shrinkToFit="1"/>
    </xf>
    <xf numFmtId="0" fontId="15" fillId="0" borderId="5" xfId="0" applyFont="1" applyFill="1" applyBorder="1" applyAlignment="1">
      <alignment horizontal="center" shrinkToFit="1"/>
    </xf>
    <xf numFmtId="0" fontId="25" fillId="0" borderId="29" xfId="0" applyFont="1" applyFill="1" applyBorder="1" applyAlignment="1">
      <alignment vertical="center"/>
    </xf>
    <xf numFmtId="0" fontId="15" fillId="0" borderId="38" xfId="0" applyFont="1" applyFill="1" applyBorder="1"/>
    <xf numFmtId="0" fontId="15" fillId="0" borderId="6" xfId="0" applyFont="1" applyFill="1" applyBorder="1" applyAlignment="1">
      <alignment horizontal="center"/>
    </xf>
    <xf numFmtId="0" fontId="15" fillId="0" borderId="0" xfId="0" applyFont="1" applyFill="1" applyAlignment="1">
      <alignment horizontal="left" vertical="center"/>
    </xf>
    <xf numFmtId="0" fontId="14" fillId="0" borderId="0" xfId="0" applyFont="1" applyFill="1" applyBorder="1" applyAlignment="1">
      <alignment vertical="center"/>
    </xf>
    <xf numFmtId="0" fontId="14" fillId="0" borderId="6" xfId="0" applyFont="1" applyFill="1" applyBorder="1" applyAlignment="1">
      <alignment vertical="center"/>
    </xf>
    <xf numFmtId="0" fontId="14" fillId="0" borderId="15" xfId="0" applyFont="1" applyFill="1" applyBorder="1" applyAlignment="1">
      <alignment vertical="center"/>
    </xf>
    <xf numFmtId="0" fontId="15" fillId="0" borderId="12" xfId="0" applyFont="1" applyFill="1" applyBorder="1" applyAlignment="1">
      <alignment vertical="center"/>
    </xf>
    <xf numFmtId="0" fontId="15" fillId="0" borderId="4" xfId="0" applyFont="1" applyFill="1" applyBorder="1" applyAlignment="1">
      <alignment vertical="center"/>
    </xf>
    <xf numFmtId="0" fontId="15" fillId="0" borderId="0" xfId="0" applyFont="1" applyFill="1" applyBorder="1" applyAlignment="1">
      <alignment vertical="center"/>
    </xf>
    <xf numFmtId="0" fontId="15" fillId="0" borderId="6" xfId="0" applyFont="1" applyFill="1" applyBorder="1" applyAlignment="1">
      <alignment vertical="center"/>
    </xf>
    <xf numFmtId="0" fontId="15" fillId="0" borderId="15" xfId="0" applyFont="1" applyFill="1" applyBorder="1" applyAlignment="1">
      <alignment vertical="center"/>
    </xf>
    <xf numFmtId="0" fontId="35" fillId="0" borderId="0" xfId="0" applyFont="1" applyAlignment="1">
      <alignment vertical="center"/>
    </xf>
    <xf numFmtId="0" fontId="35" fillId="0" borderId="1" xfId="0" applyFont="1" applyBorder="1" applyAlignment="1">
      <alignment vertical="center"/>
    </xf>
    <xf numFmtId="0" fontId="35" fillId="0" borderId="1" xfId="8" applyFont="1" applyBorder="1" applyAlignment="1">
      <alignment vertical="center"/>
    </xf>
    <xf numFmtId="0" fontId="35" fillId="0" borderId="1" xfId="8" applyFont="1" applyBorder="1" applyAlignment="1">
      <alignment vertical="center" wrapText="1"/>
    </xf>
    <xf numFmtId="0" fontId="35" fillId="0" borderId="1" xfId="9" applyFont="1" applyBorder="1" applyAlignment="1">
      <alignment horizontal="left" vertical="center"/>
    </xf>
    <xf numFmtId="0" fontId="35" fillId="0" borderId="1" xfId="9" applyFont="1" applyBorder="1" applyAlignment="1">
      <alignment vertical="center"/>
    </xf>
    <xf numFmtId="0" fontId="35" fillId="0" borderId="1" xfId="9" applyFont="1" applyFill="1" applyBorder="1" applyAlignment="1">
      <alignment vertical="center"/>
    </xf>
    <xf numFmtId="0" fontId="35" fillId="0" borderId="1" xfId="9" applyFont="1" applyFill="1" applyBorder="1" applyAlignment="1">
      <alignment vertical="center" wrapText="1"/>
    </xf>
    <xf numFmtId="0" fontId="35" fillId="0" borderId="42" xfId="8" applyFont="1" applyBorder="1" applyAlignment="1">
      <alignment vertical="center"/>
    </xf>
    <xf numFmtId="0" fontId="35" fillId="0" borderId="1" xfId="8" applyFont="1" applyBorder="1" applyAlignment="1">
      <alignment horizontal="left" vertical="center"/>
    </xf>
    <xf numFmtId="0" fontId="15" fillId="0" borderId="1" xfId="8" applyFont="1" applyBorder="1" applyAlignment="1">
      <alignment vertical="center"/>
    </xf>
    <xf numFmtId="0" fontId="35" fillId="0" borderId="1" xfId="8" applyFont="1" applyBorder="1" applyAlignment="1">
      <alignment vertical="top" wrapText="1"/>
    </xf>
    <xf numFmtId="0" fontId="15" fillId="0" borderId="1" xfId="8" applyFont="1" applyBorder="1" applyAlignment="1">
      <alignment vertical="center" wrapText="1"/>
    </xf>
    <xf numFmtId="0" fontId="15" fillId="0" borderId="1" xfId="8" applyFont="1" applyBorder="1" applyAlignment="1">
      <alignment vertical="top" wrapText="1"/>
    </xf>
    <xf numFmtId="0" fontId="15" fillId="0" borderId="1" xfId="0" applyFont="1" applyBorder="1" applyAlignment="1">
      <alignment vertical="center"/>
    </xf>
    <xf numFmtId="0" fontId="5" fillId="0" borderId="1" xfId="9" applyFont="1" applyBorder="1" applyAlignment="1">
      <alignment horizontal="left" vertical="center" wrapText="1"/>
    </xf>
    <xf numFmtId="0" fontId="15" fillId="0" borderId="2"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37" xfId="0" applyFont="1" applyFill="1" applyBorder="1" applyAlignment="1">
      <alignment vertical="center"/>
    </xf>
    <xf numFmtId="0" fontId="15" fillId="0" borderId="6" xfId="0" applyFont="1" applyFill="1" applyBorder="1" applyAlignment="1">
      <alignment horizontal="left" vertical="center"/>
    </xf>
    <xf numFmtId="0" fontId="15" fillId="0" borderId="4" xfId="0" applyFont="1" applyFill="1" applyBorder="1" applyAlignment="1">
      <alignment vertical="center"/>
    </xf>
    <xf numFmtId="0" fontId="15" fillId="0" borderId="15" xfId="0" applyFont="1" applyFill="1" applyBorder="1" applyAlignment="1">
      <alignment vertical="center"/>
    </xf>
    <xf numFmtId="0" fontId="10" fillId="0" borderId="116" xfId="0" applyFont="1" applyFill="1" applyBorder="1"/>
    <xf numFmtId="0" fontId="16" fillId="0" borderId="42" xfId="0" applyFont="1" applyBorder="1"/>
    <xf numFmtId="0" fontId="30" fillId="0" borderId="10" xfId="0" applyFont="1" applyFill="1" applyBorder="1" applyAlignment="1">
      <alignment horizontal="right"/>
    </xf>
    <xf numFmtId="0" fontId="10" fillId="0" borderId="0" xfId="0" applyFont="1" applyFill="1" applyBorder="1" applyAlignment="1">
      <alignment horizontal="left"/>
    </xf>
    <xf numFmtId="0" fontId="15" fillId="0" borderId="100" xfId="0" applyFont="1" applyFill="1" applyBorder="1" applyAlignment="1">
      <alignment vertical="center"/>
    </xf>
    <xf numFmtId="0" fontId="15" fillId="0" borderId="101" xfId="0" applyFont="1" applyFill="1" applyBorder="1" applyAlignment="1">
      <alignment horizontal="center" shrinkToFit="1"/>
    </xf>
    <xf numFmtId="0" fontId="14" fillId="13" borderId="0" xfId="0" applyFont="1" applyFill="1" applyBorder="1"/>
    <xf numFmtId="0" fontId="41" fillId="13" borderId="0" xfId="0" applyFont="1" applyFill="1"/>
    <xf numFmtId="0" fontId="14" fillId="13" borderId="5" xfId="0" applyFont="1" applyFill="1" applyBorder="1"/>
    <xf numFmtId="0" fontId="14" fillId="13" borderId="0" xfId="0" applyFont="1" applyFill="1"/>
    <xf numFmtId="0" fontId="41" fillId="13" borderId="0" xfId="0" applyFont="1" applyFill="1" applyAlignment="1">
      <alignment vertical="center"/>
    </xf>
    <xf numFmtId="0" fontId="10" fillId="13" borderId="0" xfId="0" applyFont="1" applyFill="1" applyBorder="1"/>
    <xf numFmtId="0" fontId="10" fillId="13" borderId="5" xfId="0" applyFont="1" applyFill="1" applyBorder="1"/>
    <xf numFmtId="0" fontId="10" fillId="13" borderId="0" xfId="0" applyFont="1" applyFill="1"/>
    <xf numFmtId="0" fontId="0" fillId="13" borderId="5" xfId="0" applyFill="1" applyBorder="1"/>
    <xf numFmtId="0" fontId="0" fillId="13" borderId="0" xfId="0" applyFill="1"/>
    <xf numFmtId="0" fontId="25" fillId="0" borderId="15" xfId="0" applyFont="1" applyFill="1" applyBorder="1" applyAlignment="1">
      <alignment vertical="center"/>
    </xf>
    <xf numFmtId="0" fontId="15" fillId="2" borderId="20"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95"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2" borderId="110" xfId="0" applyFont="1" applyFill="1" applyBorder="1" applyAlignment="1" applyProtection="1">
      <alignment horizontal="center" vertical="center"/>
      <protection locked="0"/>
    </xf>
    <xf numFmtId="0" fontId="15" fillId="2" borderId="106" xfId="0" applyFont="1" applyFill="1" applyBorder="1" applyAlignment="1" applyProtection="1">
      <alignment horizontal="center" vertical="center"/>
      <protection locked="0"/>
    </xf>
    <xf numFmtId="0" fontId="15" fillId="2" borderId="94" xfId="0" applyFont="1" applyFill="1" applyBorder="1" applyAlignment="1" applyProtection="1">
      <alignment horizontal="center" vertical="center"/>
      <protection locked="0"/>
    </xf>
    <xf numFmtId="0" fontId="15" fillId="2" borderId="63" xfId="0" applyFont="1" applyFill="1" applyBorder="1" applyAlignment="1" applyProtection="1">
      <alignment horizontal="center" vertical="center"/>
      <protection locked="0"/>
    </xf>
    <xf numFmtId="0" fontId="15" fillId="2" borderId="109" xfId="0" applyFont="1" applyFill="1" applyBorder="1" applyAlignment="1" applyProtection="1">
      <alignment horizontal="center" vertical="center"/>
      <protection locked="0"/>
    </xf>
    <xf numFmtId="0" fontId="15" fillId="2" borderId="62"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5" fillId="2" borderId="85" xfId="0" applyFont="1" applyFill="1" applyBorder="1" applyAlignment="1" applyProtection="1">
      <alignment horizontal="center" vertical="center"/>
      <protection locked="0"/>
    </xf>
    <xf numFmtId="0" fontId="20" fillId="0" borderId="0" xfId="0" applyFont="1" applyFill="1" applyAlignment="1">
      <alignment horizontal="center" vertical="center"/>
    </xf>
    <xf numFmtId="0" fontId="14" fillId="0" borderId="10" xfId="0" applyFont="1" applyFill="1" applyBorder="1" applyAlignment="1">
      <alignment vertical="center"/>
    </xf>
    <xf numFmtId="0" fontId="15" fillId="0" borderId="10" xfId="0" applyFont="1" applyFill="1" applyBorder="1" applyAlignment="1">
      <alignment vertical="center"/>
    </xf>
    <xf numFmtId="0" fontId="25" fillId="0" borderId="0" xfId="0" applyFont="1" applyFill="1" applyBorder="1" applyAlignment="1">
      <alignment vertical="center"/>
    </xf>
    <xf numFmtId="0" fontId="12" fillId="7" borderId="0" xfId="0" applyFont="1" applyFill="1"/>
    <xf numFmtId="0" fontId="32" fillId="7" borderId="0" xfId="0" applyFont="1" applyFill="1"/>
    <xf numFmtId="0" fontId="14" fillId="0" borderId="10" xfId="0" applyFont="1" applyFill="1" applyBorder="1" applyAlignment="1">
      <alignment vertical="center"/>
    </xf>
    <xf numFmtId="0" fontId="14" fillId="0" borderId="37" xfId="0" applyFont="1" applyFill="1" applyBorder="1" applyAlignment="1">
      <alignment vertical="center"/>
    </xf>
    <xf numFmtId="0" fontId="15" fillId="0" borderId="15" xfId="0" applyFont="1" applyFill="1" applyBorder="1" applyAlignment="1">
      <alignment vertical="center"/>
    </xf>
    <xf numFmtId="0" fontId="46" fillId="0" borderId="1"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xf>
    <xf numFmtId="1" fontId="26" fillId="17" borderId="1" xfId="0" applyNumberFormat="1" applyFont="1" applyFill="1" applyBorder="1" applyAlignment="1">
      <alignment vertical="center"/>
    </xf>
    <xf numFmtId="56" fontId="27" fillId="0" borderId="0" xfId="0" applyNumberFormat="1" applyFont="1" applyAlignment="1">
      <alignment vertical="center"/>
    </xf>
    <xf numFmtId="0" fontId="48" fillId="0" borderId="0" xfId="0" applyFont="1" applyAlignment="1">
      <alignment vertical="center"/>
    </xf>
    <xf numFmtId="0" fontId="26" fillId="24" borderId="1" xfId="0" applyFont="1" applyFill="1" applyBorder="1" applyAlignment="1">
      <alignment horizontal="left" vertical="center" wrapText="1"/>
    </xf>
    <xf numFmtId="0" fontId="27" fillId="0" borderId="0" xfId="0" applyFont="1" applyAlignment="1">
      <alignment vertical="center" wrapText="1"/>
    </xf>
    <xf numFmtId="0" fontId="7" fillId="6" borderId="10" xfId="0" applyFont="1" applyFill="1" applyBorder="1" applyAlignment="1" applyProtection="1">
      <alignment horizontal="left" vertical="center"/>
      <protection locked="0"/>
    </xf>
    <xf numFmtId="0" fontId="15" fillId="0" borderId="60" xfId="0" applyFont="1" applyFill="1" applyBorder="1" applyAlignment="1">
      <alignment vertical="center"/>
    </xf>
    <xf numFmtId="0" fontId="15" fillId="0" borderId="2" xfId="0" applyFont="1" applyFill="1" applyBorder="1" applyAlignment="1">
      <alignment vertical="center"/>
    </xf>
    <xf numFmtId="0" fontId="14" fillId="0" borderId="2" xfId="0" applyFont="1" applyFill="1" applyBorder="1" applyAlignment="1">
      <alignment vertical="center"/>
    </xf>
    <xf numFmtId="0" fontId="22" fillId="0" borderId="0" xfId="0" applyFont="1" applyBorder="1" applyAlignment="1">
      <alignment horizontal="left" vertical="center"/>
    </xf>
    <xf numFmtId="0" fontId="15" fillId="0" borderId="6" xfId="0" applyFont="1" applyFill="1" applyBorder="1" applyAlignment="1">
      <alignment vertical="center"/>
    </xf>
    <xf numFmtId="0" fontId="15" fillId="0" borderId="15" xfId="0" applyFont="1" applyFill="1" applyBorder="1" applyAlignment="1">
      <alignment vertical="center"/>
    </xf>
    <xf numFmtId="0" fontId="15" fillId="0" borderId="66" xfId="0" applyFont="1" applyFill="1" applyBorder="1" applyAlignment="1">
      <alignment vertical="center"/>
    </xf>
    <xf numFmtId="0" fontId="14" fillId="0" borderId="14" xfId="0" applyFont="1" applyFill="1" applyBorder="1" applyAlignment="1">
      <alignment vertical="center"/>
    </xf>
    <xf numFmtId="0" fontId="10" fillId="0" borderId="10" xfId="0" applyFont="1" applyFill="1" applyBorder="1"/>
    <xf numFmtId="0" fontId="10" fillId="0" borderId="60" xfId="0" applyFont="1" applyFill="1" applyBorder="1" applyAlignment="1">
      <alignment horizontal="left" vertical="center"/>
    </xf>
    <xf numFmtId="0" fontId="10" fillId="0" borderId="71" xfId="0" applyFont="1" applyFill="1" applyBorder="1"/>
    <xf numFmtId="0" fontId="11" fillId="0" borderId="0" xfId="0" applyFont="1" applyBorder="1"/>
    <xf numFmtId="0" fontId="10" fillId="0" borderId="117" xfId="0" applyFont="1" applyBorder="1"/>
    <xf numFmtId="0" fontId="11" fillId="0" borderId="117" xfId="0" applyFont="1" applyBorder="1"/>
    <xf numFmtId="0" fontId="10" fillId="0" borderId="13" xfId="0" applyFont="1" applyFill="1" applyBorder="1" applyAlignment="1">
      <alignment horizontal="center" vertical="center"/>
    </xf>
    <xf numFmtId="0" fontId="10" fillId="0" borderId="61" xfId="0" applyFont="1" applyFill="1" applyBorder="1" applyAlignment="1">
      <alignment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xf>
    <xf numFmtId="0" fontId="10" fillId="0" borderId="2" xfId="0" applyFont="1" applyFill="1" applyBorder="1" applyAlignment="1">
      <alignment horizontal="center" vertical="center"/>
    </xf>
    <xf numFmtId="0" fontId="10" fillId="0" borderId="12" xfId="0" applyFont="1" applyFill="1" applyBorder="1" applyAlignment="1">
      <alignment vertical="center"/>
    </xf>
    <xf numFmtId="0" fontId="12" fillId="0" borderId="118" xfId="0" applyFont="1" applyFill="1" applyBorder="1"/>
    <xf numFmtId="0" fontId="10" fillId="0" borderId="119" xfId="0" applyFont="1" applyFill="1" applyBorder="1"/>
    <xf numFmtId="0" fontId="12" fillId="0" borderId="120" xfId="0" applyFont="1" applyFill="1" applyBorder="1" applyAlignment="1">
      <alignment horizontal="right"/>
    </xf>
    <xf numFmtId="0" fontId="49" fillId="0" borderId="0" xfId="0" applyFont="1" applyFill="1" applyAlignment="1">
      <alignment horizontal="center" vertical="center"/>
    </xf>
    <xf numFmtId="0" fontId="12" fillId="0" borderId="0" xfId="0" applyFont="1" applyFill="1" applyBorder="1" applyAlignment="1">
      <alignment horizontal="right"/>
    </xf>
    <xf numFmtId="0" fontId="12" fillId="0" borderId="118" xfId="0" applyFont="1" applyFill="1" applyBorder="1" applyAlignment="1">
      <alignment horizontal="right"/>
    </xf>
    <xf numFmtId="0" fontId="49" fillId="0" borderId="5" xfId="0" applyFont="1" applyFill="1" applyBorder="1" applyAlignment="1">
      <alignment horizontal="center" vertical="center"/>
    </xf>
    <xf numFmtId="0" fontId="50" fillId="0" borderId="0" xfId="0" applyFont="1" applyFill="1"/>
    <xf numFmtId="0" fontId="51" fillId="0" borderId="0" xfId="0" applyFont="1" applyFill="1" applyBorder="1" applyAlignment="1">
      <alignment vertical="center"/>
    </xf>
    <xf numFmtId="0" fontId="52" fillId="0" borderId="0" xfId="0" applyFont="1" applyFill="1"/>
    <xf numFmtId="0" fontId="53" fillId="0" borderId="0" xfId="0" applyFont="1" applyFill="1" applyBorder="1" applyAlignment="1">
      <alignment vertical="center"/>
    </xf>
    <xf numFmtId="0" fontId="40" fillId="0" borderId="0" xfId="0" applyFont="1" applyAlignment="1" applyProtection="1">
      <alignment vertical="center"/>
      <protection locked="0"/>
    </xf>
    <xf numFmtId="0" fontId="40" fillId="0" borderId="0" xfId="0" applyFont="1" applyAlignment="1">
      <alignment vertical="center"/>
    </xf>
    <xf numFmtId="0" fontId="6" fillId="6" borderId="0" xfId="0" applyFont="1" applyFill="1" applyBorder="1" applyAlignment="1">
      <alignment vertical="center"/>
    </xf>
    <xf numFmtId="0" fontId="6" fillId="6" borderId="9" xfId="0" applyFont="1" applyFill="1" applyBorder="1" applyAlignment="1">
      <alignment vertical="center"/>
    </xf>
    <xf numFmtId="0" fontId="6" fillId="6" borderId="1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xf>
    <xf numFmtId="0" fontId="6" fillId="0" borderId="10" xfId="0" applyFont="1" applyFill="1" applyBorder="1" applyAlignment="1">
      <alignment horizontal="right" vertical="center"/>
    </xf>
    <xf numFmtId="0" fontId="6" fillId="6" borderId="15" xfId="0" applyFont="1" applyFill="1" applyBorder="1" applyAlignment="1">
      <alignment vertical="center"/>
    </xf>
    <xf numFmtId="0" fontId="40" fillId="0" borderId="0" xfId="0" applyFont="1" applyFill="1" applyAlignment="1">
      <alignment vertical="center"/>
    </xf>
    <xf numFmtId="0" fontId="40" fillId="0" borderId="0" xfId="0" applyFont="1" applyProtection="1">
      <protection locked="0"/>
    </xf>
    <xf numFmtId="0" fontId="40" fillId="0" borderId="0" xfId="0" applyFont="1"/>
    <xf numFmtId="0" fontId="40" fillId="0" borderId="0" xfId="0" applyFont="1" applyFill="1" applyBorder="1" applyAlignment="1">
      <alignment vertical="center"/>
    </xf>
    <xf numFmtId="0" fontId="40" fillId="0" borderId="2" xfId="0" applyFont="1" applyFill="1" applyBorder="1" applyAlignment="1">
      <alignment vertical="center"/>
    </xf>
    <xf numFmtId="177" fontId="40" fillId="0" borderId="0" xfId="0" applyNumberFormat="1" applyFont="1" applyAlignment="1" applyProtection="1">
      <alignment vertical="center"/>
      <protection locked="0"/>
    </xf>
    <xf numFmtId="0" fontId="42" fillId="0" borderId="0" xfId="0" applyFont="1" applyAlignment="1" applyProtection="1">
      <alignment vertical="center"/>
      <protection locked="0"/>
    </xf>
    <xf numFmtId="0" fontId="40" fillId="0" borderId="12" xfId="0" applyFont="1" applyFill="1" applyBorder="1" applyAlignment="1">
      <alignment vertical="center"/>
    </xf>
    <xf numFmtId="0" fontId="40" fillId="0" borderId="3" xfId="0" applyFont="1" applyFill="1" applyBorder="1" applyAlignment="1">
      <alignment vertical="center"/>
    </xf>
    <xf numFmtId="0" fontId="40" fillId="0" borderId="4" xfId="0" applyFont="1" applyFill="1" applyBorder="1" applyAlignment="1">
      <alignment vertical="center"/>
    </xf>
    <xf numFmtId="0" fontId="40" fillId="0" borderId="5" xfId="0" applyFont="1" applyFill="1" applyBorder="1" applyAlignment="1">
      <alignment vertical="center"/>
    </xf>
    <xf numFmtId="0" fontId="40" fillId="0" borderId="6" xfId="0" applyFont="1" applyFill="1" applyBorder="1" applyAlignment="1">
      <alignment vertical="center"/>
    </xf>
    <xf numFmtId="0" fontId="40" fillId="0" borderId="15" xfId="0" applyFont="1" applyFill="1" applyBorder="1" applyAlignment="1">
      <alignment vertical="center"/>
    </xf>
    <xf numFmtId="0" fontId="40" fillId="0" borderId="4" xfId="0" applyFont="1" applyFill="1" applyBorder="1"/>
    <xf numFmtId="0" fontId="40" fillId="0" borderId="0" xfId="0" applyFont="1" applyFill="1" applyBorder="1"/>
    <xf numFmtId="0" fontId="40" fillId="0" borderId="5" xfId="0" applyFont="1" applyFill="1" applyBorder="1"/>
    <xf numFmtId="0" fontId="40" fillId="0" borderId="0" xfId="0" applyFont="1" applyBorder="1" applyAlignment="1" applyProtection="1">
      <alignment vertical="center"/>
      <protection locked="0"/>
    </xf>
    <xf numFmtId="0" fontId="40" fillId="0" borderId="6" xfId="0" applyFont="1" applyFill="1" applyBorder="1"/>
    <xf numFmtId="0" fontId="40" fillId="0" borderId="15" xfId="0" applyFont="1" applyFill="1" applyBorder="1"/>
    <xf numFmtId="0" fontId="40" fillId="0" borderId="7" xfId="0" applyFont="1" applyFill="1" applyBorder="1"/>
    <xf numFmtId="0" fontId="40" fillId="0" borderId="7" xfId="0" applyFont="1" applyFill="1" applyBorder="1" applyAlignment="1">
      <alignment vertical="center"/>
    </xf>
    <xf numFmtId="0" fontId="54" fillId="0" borderId="0" xfId="0" applyFont="1" applyFill="1" applyAlignment="1">
      <alignment horizontal="center" vertical="center"/>
    </xf>
    <xf numFmtId="0" fontId="54" fillId="0" borderId="0" xfId="0" applyFont="1" applyFill="1" applyBorder="1" applyAlignment="1">
      <alignment horizontal="center" vertical="center"/>
    </xf>
    <xf numFmtId="0" fontId="45" fillId="0" borderId="4" xfId="0" applyFont="1" applyFill="1" applyBorder="1" applyAlignment="1">
      <alignment vertical="center"/>
    </xf>
    <xf numFmtId="0" fontId="45" fillId="0" borderId="24" xfId="0" applyFont="1" applyFill="1" applyBorder="1" applyAlignment="1">
      <alignment vertical="center"/>
    </xf>
    <xf numFmtId="0" fontId="45" fillId="0" borderId="0" xfId="0" applyFont="1" applyAlignment="1" applyProtection="1">
      <alignment vertical="center"/>
      <protection locked="0"/>
    </xf>
    <xf numFmtId="0" fontId="6" fillId="0" borderId="24"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0" xfId="0" applyFont="1" applyAlignment="1" applyProtection="1">
      <alignment vertical="center"/>
      <protection locked="0"/>
    </xf>
    <xf numFmtId="0" fontId="6" fillId="6" borderId="4" xfId="0" applyFont="1" applyFill="1" applyBorder="1" applyAlignment="1">
      <alignment vertical="center"/>
    </xf>
    <xf numFmtId="0" fontId="6" fillId="6" borderId="6" xfId="0" applyFont="1" applyFill="1" applyBorder="1" applyAlignment="1">
      <alignment vertical="center"/>
    </xf>
    <xf numFmtId="0" fontId="6" fillId="0" borderId="15" xfId="0" applyFont="1" applyFill="1" applyBorder="1" applyAlignment="1">
      <alignment horizontal="right" vertical="center"/>
    </xf>
    <xf numFmtId="0" fontId="6" fillId="0" borderId="9" xfId="0" applyFont="1" applyFill="1" applyBorder="1" applyAlignment="1">
      <alignment vertical="center"/>
    </xf>
    <xf numFmtId="0" fontId="6" fillId="6" borderId="10" xfId="0" applyFont="1" applyFill="1" applyBorder="1" applyAlignment="1">
      <alignment horizontal="right" vertical="center"/>
    </xf>
    <xf numFmtId="0" fontId="6" fillId="0" borderId="2"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vertical="top"/>
    </xf>
    <xf numFmtId="0" fontId="6" fillId="0" borderId="5" xfId="0" applyFont="1" applyFill="1" applyBorder="1" applyAlignment="1">
      <alignment vertical="top"/>
    </xf>
    <xf numFmtId="0" fontId="6" fillId="6" borderId="4" xfId="0" applyFont="1" applyFill="1" applyBorder="1" applyAlignment="1">
      <alignment vertical="top"/>
    </xf>
    <xf numFmtId="0" fontId="6" fillId="6" borderId="0" xfId="0" applyFont="1" applyFill="1" applyBorder="1" applyAlignment="1">
      <alignment vertical="top"/>
    </xf>
    <xf numFmtId="177" fontId="6" fillId="6" borderId="0" xfId="0" applyNumberFormat="1" applyFont="1" applyFill="1" applyBorder="1" applyAlignment="1" applyProtection="1">
      <alignment horizontal="right" vertical="center"/>
      <protection locked="0"/>
    </xf>
    <xf numFmtId="177" fontId="6" fillId="0" borderId="0" xfId="0" applyNumberFormat="1" applyFont="1" applyAlignment="1" applyProtection="1">
      <alignment vertical="center"/>
      <protection locked="0"/>
    </xf>
    <xf numFmtId="0" fontId="6" fillId="0" borderId="4" xfId="0" applyFont="1" applyFill="1" applyBorder="1" applyAlignment="1">
      <alignment vertical="top"/>
    </xf>
    <xf numFmtId="49" fontId="6" fillId="0" borderId="0" xfId="0" applyNumberFormat="1" applyFont="1" applyAlignment="1" applyProtection="1">
      <alignment vertical="center"/>
      <protection locked="0"/>
    </xf>
    <xf numFmtId="0" fontId="6" fillId="0" borderId="14" xfId="0" applyFont="1" applyFill="1" applyBorder="1" applyAlignment="1">
      <alignment vertical="top"/>
    </xf>
    <xf numFmtId="0" fontId="6" fillId="0" borderId="23" xfId="0" applyFont="1" applyFill="1" applyBorder="1" applyAlignment="1">
      <alignment vertical="top"/>
    </xf>
    <xf numFmtId="0" fontId="6" fillId="0" borderId="25" xfId="0" applyFont="1" applyFill="1" applyBorder="1" applyAlignment="1">
      <alignment vertical="top"/>
    </xf>
    <xf numFmtId="0" fontId="6" fillId="0" borderId="14" xfId="0" applyFont="1" applyFill="1" applyBorder="1" applyAlignment="1">
      <alignment horizontal="right" vertical="center"/>
    </xf>
    <xf numFmtId="0" fontId="6" fillId="0" borderId="23" xfId="0" applyFont="1" applyFill="1" applyBorder="1" applyAlignment="1">
      <alignment vertical="center"/>
    </xf>
    <xf numFmtId="0" fontId="6" fillId="0" borderId="23" xfId="0" applyFont="1" applyFill="1" applyBorder="1" applyAlignment="1">
      <alignment horizontal="right" vertical="center"/>
    </xf>
    <xf numFmtId="177" fontId="6" fillId="6" borderId="23"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left" vertical="center"/>
      <protection locked="0"/>
    </xf>
    <xf numFmtId="177" fontId="6" fillId="0" borderId="0" xfId="0" applyNumberFormat="1" applyFont="1" applyFill="1" applyBorder="1" applyAlignment="1" applyProtection="1">
      <alignment horizontal="right" vertical="center"/>
      <protection locked="0"/>
    </xf>
    <xf numFmtId="0" fontId="6" fillId="0" borderId="59" xfId="0" applyFont="1" applyFill="1" applyBorder="1" applyAlignment="1">
      <alignment vertical="center"/>
    </xf>
    <xf numFmtId="0" fontId="6" fillId="0" borderId="42" xfId="0" applyFont="1" applyFill="1" applyBorder="1" applyAlignment="1">
      <alignment vertical="center"/>
    </xf>
    <xf numFmtId="49" fontId="6" fillId="0" borderId="4"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0" fontId="6" fillId="6" borderId="2" xfId="0" applyFont="1" applyFill="1" applyBorder="1" applyAlignment="1">
      <alignment vertical="center"/>
    </xf>
    <xf numFmtId="0" fontId="6" fillId="6" borderId="12" xfId="0" applyFont="1" applyFill="1" applyBorder="1" applyAlignment="1">
      <alignment vertical="center"/>
    </xf>
    <xf numFmtId="49" fontId="6" fillId="0" borderId="4" xfId="0" applyNumberFormat="1" applyFont="1" applyFill="1" applyBorder="1" applyAlignment="1">
      <alignment vertical="center"/>
    </xf>
    <xf numFmtId="0" fontId="6" fillId="0" borderId="6" xfId="0" applyFont="1" applyFill="1" applyBorder="1" applyAlignment="1">
      <alignment vertical="center"/>
    </xf>
    <xf numFmtId="0" fontId="6" fillId="6" borderId="15" xfId="0" applyFont="1" applyFill="1" applyBorder="1" applyAlignment="1">
      <alignment horizontal="right" vertical="center"/>
    </xf>
    <xf numFmtId="49" fontId="6" fillId="0" borderId="2"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0" xfId="0" applyNumberFormat="1" applyFont="1" applyFill="1" applyBorder="1" applyAlignment="1" applyProtection="1">
      <alignment horizontal="left" vertical="center" wrapText="1"/>
      <protection locked="0"/>
    </xf>
    <xf numFmtId="49" fontId="6" fillId="0" borderId="5" xfId="0" applyNumberFormat="1" applyFont="1" applyFill="1" applyBorder="1" applyAlignment="1" applyProtection="1">
      <alignment vertical="center"/>
      <protection locked="0"/>
    </xf>
    <xf numFmtId="49" fontId="6" fillId="0" borderId="15" xfId="0" applyNumberFormat="1" applyFont="1" applyFill="1" applyBorder="1" applyAlignment="1" applyProtection="1">
      <alignment vertical="center"/>
      <protection locked="0"/>
    </xf>
    <xf numFmtId="49" fontId="6" fillId="6" borderId="15" xfId="0" applyNumberFormat="1" applyFont="1" applyFill="1" applyBorder="1" applyAlignment="1" applyProtection="1">
      <alignment vertical="center"/>
      <protection locked="0"/>
    </xf>
    <xf numFmtId="0" fontId="55" fillId="0" borderId="10" xfId="0" applyFont="1" applyFill="1" applyBorder="1" applyAlignment="1">
      <alignment vertical="center"/>
    </xf>
    <xf numFmtId="0" fontId="6" fillId="0" borderId="10" xfId="0" applyFont="1" applyFill="1" applyBorder="1" applyAlignment="1"/>
    <xf numFmtId="0" fontId="6" fillId="0" borderId="3" xfId="0" applyFont="1" applyFill="1" applyBorder="1" applyAlignment="1">
      <alignment vertical="center"/>
    </xf>
    <xf numFmtId="0" fontId="40" fillId="0" borderId="0" xfId="0" applyFont="1" applyBorder="1" applyAlignment="1">
      <alignment vertical="center"/>
    </xf>
    <xf numFmtId="0" fontId="6" fillId="0" borderId="1" xfId="0" applyFont="1" applyFill="1" applyBorder="1" applyAlignment="1">
      <alignment vertical="center"/>
    </xf>
    <xf numFmtId="0" fontId="40" fillId="6" borderId="2" xfId="0" applyFont="1" applyFill="1" applyBorder="1" applyAlignment="1">
      <alignment horizontal="center" vertical="center"/>
    </xf>
    <xf numFmtId="0" fontId="6" fillId="0" borderId="12" xfId="0" applyFont="1" applyFill="1" applyBorder="1" applyAlignment="1">
      <alignment horizontal="right" vertical="center"/>
    </xf>
    <xf numFmtId="177" fontId="6" fillId="0" borderId="12" xfId="0" applyNumberFormat="1" applyFont="1" applyFill="1" applyBorder="1" applyAlignment="1" applyProtection="1">
      <alignment vertical="center"/>
      <protection locked="0"/>
    </xf>
    <xf numFmtId="177" fontId="6" fillId="6" borderId="2" xfId="0" applyNumberFormat="1" applyFont="1" applyFill="1" applyBorder="1" applyAlignment="1" applyProtection="1">
      <alignment vertical="center"/>
      <protection locked="0"/>
    </xf>
    <xf numFmtId="177" fontId="6" fillId="6" borderId="12" xfId="0" applyNumberFormat="1" applyFont="1" applyFill="1" applyBorder="1" applyAlignment="1" applyProtection="1">
      <alignment vertical="center"/>
      <protection locked="0"/>
    </xf>
    <xf numFmtId="0" fontId="40" fillId="6" borderId="6" xfId="0" applyFont="1" applyFill="1" applyBorder="1" applyAlignment="1">
      <alignment horizontal="center" vertical="center"/>
    </xf>
    <xf numFmtId="0" fontId="45" fillId="6" borderId="0" xfId="0" applyFont="1" applyFill="1" applyBorder="1" applyAlignment="1">
      <alignment horizontal="center" vertical="center"/>
    </xf>
    <xf numFmtId="0" fontId="6" fillId="6" borderId="0" xfId="0" applyFont="1" applyFill="1" applyBorder="1" applyAlignment="1">
      <alignment vertical="center" wrapText="1"/>
    </xf>
    <xf numFmtId="0" fontId="6" fillId="0" borderId="0" xfId="0" applyFont="1" applyFill="1" applyBorder="1" applyAlignment="1">
      <alignment vertical="center" wrapText="1"/>
    </xf>
    <xf numFmtId="0" fontId="6" fillId="6" borderId="4" xfId="0" applyFont="1" applyFill="1" applyBorder="1" applyAlignment="1">
      <alignment vertical="center" wrapText="1"/>
    </xf>
    <xf numFmtId="0" fontId="6" fillId="0" borderId="5" xfId="0" applyFont="1" applyFill="1" applyBorder="1" applyAlignment="1">
      <alignment vertical="center" wrapText="1"/>
    </xf>
    <xf numFmtId="0" fontId="45" fillId="6" borderId="12" xfId="0" applyFont="1" applyFill="1" applyBorder="1" applyAlignment="1">
      <alignment horizontal="center" vertical="center"/>
    </xf>
    <xf numFmtId="178" fontId="6" fillId="0" borderId="12" xfId="0" applyNumberFormat="1" applyFont="1" applyFill="1" applyBorder="1" applyAlignment="1" applyProtection="1">
      <alignment vertical="center"/>
      <protection locked="0"/>
    </xf>
    <xf numFmtId="178" fontId="6" fillId="6" borderId="2" xfId="0" applyNumberFormat="1" applyFont="1" applyFill="1" applyBorder="1" applyAlignment="1" applyProtection="1">
      <alignment vertical="center"/>
      <protection locked="0"/>
    </xf>
    <xf numFmtId="0" fontId="45" fillId="0" borderId="0" xfId="0" applyFont="1" applyFill="1" applyBorder="1" applyAlignment="1">
      <alignment vertical="center"/>
    </xf>
    <xf numFmtId="0" fontId="45" fillId="0" borderId="5" xfId="0" applyFont="1" applyFill="1" applyBorder="1" applyAlignment="1">
      <alignment vertical="center"/>
    </xf>
    <xf numFmtId="0" fontId="40" fillId="0" borderId="24" xfId="0" applyFont="1" applyFill="1" applyBorder="1" applyAlignment="1">
      <alignment vertical="center"/>
    </xf>
    <xf numFmtId="0" fontId="40" fillId="6" borderId="0" xfId="0" applyFont="1" applyFill="1" applyBorder="1" applyAlignment="1">
      <alignment vertical="center"/>
    </xf>
    <xf numFmtId="0" fontId="40" fillId="0" borderId="42" xfId="0" applyFont="1" applyFill="1" applyBorder="1" applyAlignment="1">
      <alignment vertical="center"/>
    </xf>
    <xf numFmtId="0" fontId="40" fillId="6" borderId="15" xfId="0" applyFont="1" applyFill="1" applyBorder="1" applyAlignment="1">
      <alignment vertical="center"/>
    </xf>
    <xf numFmtId="0" fontId="40" fillId="0" borderId="15" xfId="0" applyFont="1" applyFill="1" applyBorder="1" applyAlignment="1">
      <alignment vertical="center" wrapText="1"/>
    </xf>
    <xf numFmtId="0" fontId="40" fillId="0" borderId="7" xfId="0" applyFont="1" applyFill="1" applyBorder="1" applyAlignment="1">
      <alignment vertical="center" wrapText="1"/>
    </xf>
    <xf numFmtId="0" fontId="40" fillId="0" borderId="0" xfId="0" applyFont="1" applyFill="1"/>
    <xf numFmtId="0" fontId="45" fillId="0" borderId="0" xfId="2" applyFont="1">
      <alignment vertical="center"/>
    </xf>
    <xf numFmtId="0" fontId="45" fillId="0" borderId="0" xfId="2" applyFont="1" applyProtection="1">
      <alignment vertical="center"/>
      <protection locked="0"/>
    </xf>
    <xf numFmtId="0" fontId="54" fillId="0" borderId="0" xfId="2" applyFont="1" applyAlignment="1">
      <alignment horizontal="center" vertical="center"/>
    </xf>
    <xf numFmtId="0" fontId="45" fillId="0" borderId="0" xfId="2" applyFont="1" applyBorder="1">
      <alignment vertical="center"/>
    </xf>
    <xf numFmtId="0" fontId="54" fillId="0" borderId="0" xfId="2" applyFont="1" applyBorder="1" applyAlignment="1">
      <alignment horizontal="center" vertical="center"/>
    </xf>
    <xf numFmtId="0" fontId="45" fillId="0" borderId="2" xfId="2" applyFont="1" applyBorder="1">
      <alignment vertical="center"/>
    </xf>
    <xf numFmtId="0" fontId="45" fillId="0" borderId="12" xfId="2" applyFont="1" applyBorder="1">
      <alignment vertical="center"/>
    </xf>
    <xf numFmtId="0" fontId="45" fillId="0" borderId="12" xfId="2" applyFont="1" applyBorder="1" applyAlignment="1"/>
    <xf numFmtId="0" fontId="45" fillId="0" borderId="3" xfId="2" applyFont="1" applyBorder="1">
      <alignment vertical="center"/>
    </xf>
    <xf numFmtId="0" fontId="6" fillId="0" borderId="24" xfId="2" applyFont="1" applyBorder="1">
      <alignment vertical="center"/>
    </xf>
    <xf numFmtId="0" fontId="6" fillId="0" borderId="5" xfId="2" applyFont="1" applyBorder="1">
      <alignment vertical="center"/>
    </xf>
    <xf numFmtId="0" fontId="6" fillId="0" borderId="0" xfId="2" applyFont="1">
      <alignment vertical="center"/>
    </xf>
    <xf numFmtId="0" fontId="6" fillId="0" borderId="24" xfId="2" applyFont="1" applyFill="1" applyBorder="1">
      <alignment vertical="center"/>
    </xf>
    <xf numFmtId="0" fontId="6" fillId="0" borderId="42" xfId="2" applyFont="1" applyFill="1" applyBorder="1">
      <alignment vertical="center"/>
    </xf>
    <xf numFmtId="0" fontId="6" fillId="0" borderId="4" xfId="2" applyFont="1" applyFill="1" applyBorder="1">
      <alignment vertical="center"/>
    </xf>
    <xf numFmtId="0" fontId="6" fillId="6" borderId="15" xfId="2" applyFont="1" applyFill="1" applyBorder="1" applyAlignment="1">
      <alignment horizontal="right" vertical="center"/>
    </xf>
    <xf numFmtId="0" fontId="6" fillId="6" borderId="7" xfId="2" applyFont="1" applyFill="1" applyBorder="1">
      <alignment vertical="center"/>
    </xf>
    <xf numFmtId="0" fontId="6" fillId="0" borderId="0" xfId="2" applyFont="1" applyBorder="1">
      <alignment vertical="center"/>
    </xf>
    <xf numFmtId="0" fontId="6" fillId="6" borderId="0" xfId="2" applyFont="1" applyFill="1" applyBorder="1">
      <alignment vertical="center"/>
    </xf>
    <xf numFmtId="0" fontId="6" fillId="6" borderId="15" xfId="2" applyFont="1" applyFill="1" applyBorder="1">
      <alignment vertical="center"/>
    </xf>
    <xf numFmtId="0" fontId="6" fillId="0" borderId="15" xfId="2" applyFont="1" applyBorder="1">
      <alignment vertical="center"/>
    </xf>
    <xf numFmtId="0" fontId="6" fillId="0" borderId="7" xfId="2" applyFont="1" applyBorder="1">
      <alignment vertical="center"/>
    </xf>
    <xf numFmtId="0" fontId="6" fillId="0" borderId="4" xfId="2" applyFont="1" applyBorder="1">
      <alignment vertical="center"/>
    </xf>
    <xf numFmtId="0" fontId="6" fillId="0" borderId="6" xfId="2" applyFont="1" applyBorder="1">
      <alignment vertical="center"/>
    </xf>
    <xf numFmtId="0" fontId="40" fillId="0" borderId="4" xfId="0" applyFont="1" applyBorder="1"/>
    <xf numFmtId="0" fontId="40" fillId="0" borderId="0" xfId="0" applyFont="1" applyBorder="1"/>
    <xf numFmtId="0" fontId="40" fillId="0" borderId="12" xfId="0" applyFont="1" applyBorder="1"/>
    <xf numFmtId="0" fontId="40" fillId="0" borderId="5" xfId="0" applyFont="1" applyBorder="1"/>
    <xf numFmtId="0" fontId="45" fillId="0" borderId="6" xfId="2" applyFont="1" applyBorder="1">
      <alignment vertical="center"/>
    </xf>
    <xf numFmtId="0" fontId="45" fillId="0" borderId="15" xfId="2" applyFont="1" applyBorder="1">
      <alignment vertical="center"/>
    </xf>
    <xf numFmtId="0" fontId="45" fillId="0" borderId="7" xfId="2" applyFont="1" applyBorder="1">
      <alignment vertical="center"/>
    </xf>
    <xf numFmtId="49" fontId="45" fillId="0" borderId="0" xfId="2" applyNumberFormat="1" applyFont="1" applyProtection="1">
      <alignment vertical="center"/>
      <protection locked="0"/>
    </xf>
    <xf numFmtId="0" fontId="45" fillId="0" borderId="0" xfId="2" applyFont="1" applyFill="1" applyBorder="1">
      <alignment vertical="center"/>
    </xf>
    <xf numFmtId="0" fontId="45" fillId="0" borderId="0" xfId="2" applyFont="1" applyFill="1" applyBorder="1" applyAlignment="1">
      <alignment vertical="center"/>
    </xf>
    <xf numFmtId="0" fontId="45" fillId="0" borderId="4" xfId="2" applyFont="1" applyBorder="1">
      <alignment vertical="center"/>
    </xf>
    <xf numFmtId="0" fontId="6" fillId="0" borderId="6" xfId="2" applyFont="1" applyFill="1" applyBorder="1">
      <alignment vertical="center"/>
    </xf>
    <xf numFmtId="0" fontId="6" fillId="0" borderId="6" xfId="2" applyFont="1" applyFill="1" applyBorder="1" applyAlignment="1">
      <alignment vertical="top"/>
    </xf>
    <xf numFmtId="0" fontId="6" fillId="6" borderId="0" xfId="2" applyFont="1" applyFill="1" applyBorder="1" applyAlignment="1">
      <alignment horizontal="right" vertical="center"/>
    </xf>
    <xf numFmtId="0" fontId="6" fillId="6" borderId="5" xfId="2" applyFont="1" applyFill="1" applyBorder="1">
      <alignment vertical="center"/>
    </xf>
    <xf numFmtId="0" fontId="6" fillId="0" borderId="9" xfId="2" applyFont="1" applyFill="1" applyBorder="1" applyAlignment="1">
      <alignment vertical="top"/>
    </xf>
    <xf numFmtId="0" fontId="6" fillId="6" borderId="10" xfId="2" applyFont="1" applyFill="1" applyBorder="1" applyAlignment="1">
      <alignment horizontal="right" vertical="center"/>
    </xf>
    <xf numFmtId="0" fontId="6" fillId="6" borderId="11" xfId="2" applyFont="1" applyFill="1" applyBorder="1">
      <alignment vertical="center"/>
    </xf>
    <xf numFmtId="0" fontId="6" fillId="6" borderId="12" xfId="2" applyFont="1" applyFill="1" applyBorder="1">
      <alignment vertical="center"/>
    </xf>
    <xf numFmtId="0" fontId="6" fillId="6" borderId="3" xfId="2" applyFont="1" applyFill="1" applyBorder="1">
      <alignment vertical="center"/>
    </xf>
    <xf numFmtId="49" fontId="6" fillId="0" borderId="4" xfId="2" applyNumberFormat="1" applyFont="1" applyBorder="1">
      <alignment vertical="center"/>
    </xf>
    <xf numFmtId="0" fontId="45" fillId="0" borderId="10" xfId="2" applyFont="1" applyFill="1" applyBorder="1">
      <alignment vertical="center"/>
    </xf>
    <xf numFmtId="0" fontId="45" fillId="0" borderId="0" xfId="2" applyFont="1" applyFill="1" applyBorder="1" applyAlignment="1">
      <alignment vertical="top"/>
    </xf>
    <xf numFmtId="0" fontId="45" fillId="0" borderId="0" xfId="2" applyFont="1" applyFill="1" applyBorder="1" applyAlignment="1">
      <alignment horizontal="right" vertical="top"/>
    </xf>
    <xf numFmtId="0" fontId="6" fillId="0" borderId="1" xfId="2" applyFont="1" applyFill="1" applyBorder="1" applyAlignment="1">
      <alignment horizontal="left" vertical="top" wrapText="1"/>
    </xf>
    <xf numFmtId="0" fontId="6" fillId="0" borderId="1" xfId="2" applyFont="1" applyFill="1" applyBorder="1" applyAlignment="1">
      <alignment horizontal="left" vertical="top"/>
    </xf>
    <xf numFmtId="0" fontId="6" fillId="0" borderId="11" xfId="2" applyFont="1" applyFill="1" applyBorder="1" applyAlignment="1">
      <alignment horizontal="left" vertical="top" wrapText="1"/>
    </xf>
    <xf numFmtId="0" fontId="6" fillId="6" borderId="13" xfId="2" applyFont="1" applyFill="1" applyBorder="1" applyAlignment="1">
      <alignment vertical="top"/>
    </xf>
    <xf numFmtId="38" fontId="6" fillId="6" borderId="74" xfId="3" applyFont="1" applyFill="1" applyBorder="1" applyAlignment="1">
      <alignment vertical="top"/>
    </xf>
    <xf numFmtId="0" fontId="6" fillId="6" borderId="74" xfId="2" applyFont="1" applyFill="1" applyBorder="1" applyAlignment="1">
      <alignment vertical="top"/>
    </xf>
    <xf numFmtId="0" fontId="6" fillId="6" borderId="24" xfId="2" applyFont="1" applyFill="1" applyBorder="1" applyAlignment="1">
      <alignment horizontal="left" vertical="top"/>
    </xf>
    <xf numFmtId="0" fontId="6" fillId="6" borderId="74" xfId="2" applyFont="1" applyFill="1" applyBorder="1" applyAlignment="1">
      <alignment horizontal="left" vertical="top"/>
    </xf>
    <xf numFmtId="0" fontId="0" fillId="11" borderId="0" xfId="0" applyFont="1" applyFill="1" applyAlignment="1">
      <alignment vertical="center"/>
    </xf>
    <xf numFmtId="0" fontId="57" fillId="11" borderId="0" xfId="0" applyFont="1" applyFill="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0" fillId="11" borderId="0" xfId="0" applyFont="1" applyFill="1" applyAlignment="1">
      <alignment horizontal="right" vertical="center"/>
    </xf>
    <xf numFmtId="0" fontId="58" fillId="0" borderId="2" xfId="0" applyFont="1" applyBorder="1" applyAlignment="1">
      <alignment vertical="center"/>
    </xf>
    <xf numFmtId="0" fontId="40" fillId="0" borderId="12" xfId="0" applyFont="1" applyBorder="1" applyAlignment="1">
      <alignment vertical="center"/>
    </xf>
    <xf numFmtId="0" fontId="40" fillId="0" borderId="12" xfId="0" applyFont="1" applyBorder="1" applyAlignment="1">
      <alignment horizontal="right" vertical="center"/>
    </xf>
    <xf numFmtId="0" fontId="40" fillId="0" borderId="3" xfId="0" applyFont="1" applyBorder="1" applyAlignment="1">
      <alignment vertical="center"/>
    </xf>
    <xf numFmtId="0" fontId="40" fillId="0" borderId="4" xfId="0" applyFont="1" applyBorder="1" applyAlignment="1">
      <alignment vertical="center"/>
    </xf>
    <xf numFmtId="0" fontId="40" fillId="0" borderId="0" xfId="0" applyFont="1" applyBorder="1" applyAlignment="1">
      <alignment horizontal="right" vertical="center"/>
    </xf>
    <xf numFmtId="0" fontId="40" fillId="0" borderId="5"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horizontal="center" vertical="center"/>
    </xf>
    <xf numFmtId="0" fontId="40" fillId="0" borderId="0" xfId="0" applyFont="1" applyFill="1" applyBorder="1" applyAlignment="1">
      <alignment vertical="center" wrapText="1"/>
    </xf>
    <xf numFmtId="0" fontId="40" fillId="0" borderId="0" xfId="0" applyFont="1" applyFill="1" applyBorder="1" applyAlignment="1">
      <alignment horizontal="right" vertical="center" wrapText="1"/>
    </xf>
    <xf numFmtId="0" fontId="40" fillId="0" borderId="6" xfId="0" applyFont="1" applyBorder="1" applyAlignment="1">
      <alignment vertical="center"/>
    </xf>
    <xf numFmtId="0" fontId="40" fillId="0" borderId="15" xfId="0" applyFont="1" applyBorder="1" applyAlignment="1">
      <alignment vertical="center"/>
    </xf>
    <xf numFmtId="0" fontId="40" fillId="0" borderId="15" xfId="0" applyFont="1" applyBorder="1" applyAlignment="1">
      <alignment horizontal="right" vertical="center"/>
    </xf>
    <xf numFmtId="0" fontId="40" fillId="0" borderId="7" xfId="0" applyFont="1" applyBorder="1" applyAlignment="1">
      <alignment vertical="center"/>
    </xf>
    <xf numFmtId="0" fontId="40" fillId="11" borderId="0" xfId="0" applyFont="1" applyFill="1" applyBorder="1" applyAlignment="1">
      <alignment vertical="center"/>
    </xf>
    <xf numFmtId="0" fontId="40" fillId="11" borderId="0" xfId="0" applyFont="1" applyFill="1" applyBorder="1" applyAlignment="1">
      <alignment horizontal="right" vertical="center"/>
    </xf>
    <xf numFmtId="0" fontId="40" fillId="0" borderId="0" xfId="0" applyFont="1" applyFill="1" applyBorder="1" applyAlignment="1">
      <alignment horizontal="right" vertical="center"/>
    </xf>
    <xf numFmtId="0" fontId="40" fillId="10" borderId="0" xfId="0" applyFont="1" applyFill="1" applyBorder="1" applyAlignment="1" applyProtection="1">
      <alignment horizontal="center" vertical="center"/>
      <protection hidden="1"/>
    </xf>
    <xf numFmtId="0" fontId="40" fillId="9" borderId="0" xfId="0" applyFont="1" applyFill="1" applyBorder="1" applyAlignment="1" applyProtection="1">
      <alignment vertical="center"/>
      <protection hidden="1"/>
    </xf>
    <xf numFmtId="0" fontId="40" fillId="9" borderId="0" xfId="0" applyFont="1" applyFill="1" applyBorder="1" applyAlignment="1">
      <alignment vertical="center"/>
    </xf>
    <xf numFmtId="0" fontId="40" fillId="9" borderId="0" xfId="0" applyFont="1" applyFill="1" applyBorder="1" applyAlignment="1">
      <alignment horizontal="left" vertical="center"/>
    </xf>
    <xf numFmtId="0" fontId="40" fillId="9" borderId="0" xfId="0" applyFont="1" applyFill="1" applyBorder="1" applyAlignment="1">
      <alignment horizontal="center" vertical="center"/>
    </xf>
    <xf numFmtId="0" fontId="40" fillId="9" borderId="0" xfId="0" applyFont="1" applyFill="1" applyBorder="1" applyAlignment="1" applyProtection="1">
      <alignment horizontal="left" vertical="center"/>
      <protection hidden="1"/>
    </xf>
    <xf numFmtId="0" fontId="40" fillId="9" borderId="0" xfId="0" applyFont="1" applyFill="1" applyBorder="1" applyAlignment="1" applyProtection="1">
      <alignment horizontal="center" vertical="center"/>
      <protection hidden="1"/>
    </xf>
    <xf numFmtId="0" fontId="40" fillId="0" borderId="0" xfId="0" applyFont="1" applyFill="1" applyBorder="1" applyAlignment="1">
      <alignment horizontal="center" vertical="center"/>
    </xf>
    <xf numFmtId="0" fontId="45" fillId="9" borderId="0" xfId="0" applyFont="1" applyFill="1" applyBorder="1" applyAlignment="1" applyProtection="1">
      <alignment vertical="center"/>
      <protection hidden="1"/>
    </xf>
    <xf numFmtId="0" fontId="45" fillId="9" borderId="0"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horizontal="right" vertical="center"/>
    </xf>
    <xf numFmtId="0" fontId="45" fillId="9" borderId="0" xfId="0" applyFont="1" applyFill="1" applyBorder="1" applyAlignment="1" applyProtection="1">
      <alignment horizontal="left" vertical="center"/>
      <protection hidden="1"/>
    </xf>
    <xf numFmtId="0" fontId="16" fillId="0" borderId="23" xfId="0" applyFont="1" applyFill="1" applyBorder="1" applyAlignment="1">
      <alignment vertical="center"/>
    </xf>
    <xf numFmtId="0" fontId="16" fillId="0" borderId="15" xfId="0" applyFont="1" applyFill="1" applyBorder="1" applyAlignment="1">
      <alignment vertical="center"/>
    </xf>
    <xf numFmtId="0" fontId="59" fillId="0" borderId="0" xfId="0" applyFont="1" applyFill="1" applyBorder="1" applyAlignment="1">
      <alignment vertical="center"/>
    </xf>
    <xf numFmtId="0" fontId="59" fillId="0" borderId="15" xfId="0" applyFont="1" applyFill="1" applyBorder="1" applyAlignment="1">
      <alignment vertical="center"/>
    </xf>
    <xf numFmtId="0" fontId="40" fillId="0" borderId="15" xfId="0" applyFont="1" applyFill="1" applyBorder="1" applyAlignment="1">
      <alignment horizontal="right" vertical="center"/>
    </xf>
    <xf numFmtId="0" fontId="40" fillId="0" borderId="15" xfId="0" applyFont="1" applyFill="1" applyBorder="1" applyAlignment="1">
      <alignment horizontal="center" vertical="center"/>
    </xf>
    <xf numFmtId="0" fontId="40" fillId="0" borderId="0" xfId="0" applyFont="1" applyAlignment="1">
      <alignment horizontal="right" vertical="center"/>
    </xf>
    <xf numFmtId="0" fontId="14" fillId="0" borderId="6" xfId="0" applyFont="1" applyFill="1" applyBorder="1" applyAlignment="1">
      <alignment vertical="center"/>
    </xf>
    <xf numFmtId="0" fontId="14" fillId="0" borderId="15" xfId="0" applyFont="1" applyFill="1" applyBorder="1" applyAlignment="1">
      <alignment vertical="center"/>
    </xf>
    <xf numFmtId="0" fontId="43" fillId="0" borderId="1" xfId="0" applyFont="1" applyBorder="1" applyAlignment="1">
      <alignment vertical="center"/>
    </xf>
    <xf numFmtId="0" fontId="5" fillId="0" borderId="1" xfId="0" applyFont="1" applyBorder="1" applyAlignment="1">
      <alignmen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8" xfId="0" applyFont="1" applyFill="1" applyBorder="1" applyAlignment="1">
      <alignment vertical="center"/>
    </xf>
    <xf numFmtId="0" fontId="15" fillId="0" borderId="12" xfId="0" applyFont="1" applyFill="1" applyBorder="1" applyAlignment="1">
      <alignment vertical="center"/>
    </xf>
    <xf numFmtId="0" fontId="14" fillId="0" borderId="0" xfId="0" applyFont="1" applyFill="1" applyBorder="1" applyAlignment="1">
      <alignment vertical="center"/>
    </xf>
    <xf numFmtId="0" fontId="15" fillId="0" borderId="1" xfId="0" applyFont="1" applyBorder="1" applyAlignment="1">
      <alignment horizont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4"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center" vertical="center" shrinkToFit="1"/>
    </xf>
    <xf numFmtId="0" fontId="15" fillId="0" borderId="1" xfId="0" applyFont="1" applyFill="1" applyBorder="1" applyAlignment="1">
      <alignment horizontal="center"/>
    </xf>
    <xf numFmtId="0" fontId="15" fillId="0" borderId="11" xfId="0" applyFont="1" applyFill="1" applyBorder="1" applyAlignment="1">
      <alignment horizontal="center"/>
    </xf>
    <xf numFmtId="0" fontId="15" fillId="0" borderId="2" xfId="0" applyFont="1" applyFill="1" applyBorder="1" applyAlignment="1">
      <alignment horizontal="center"/>
    </xf>
    <xf numFmtId="0" fontId="15" fillId="0" borderId="3" xfId="0" applyFont="1" applyFill="1" applyBorder="1" applyAlignment="1">
      <alignment horizontal="center"/>
    </xf>
    <xf numFmtId="0" fontId="15" fillId="2" borderId="39" xfId="0" applyFont="1" applyFill="1" applyBorder="1" applyAlignment="1" applyProtection="1">
      <alignment horizontal="center" vertical="center"/>
      <protection locked="0"/>
    </xf>
    <xf numFmtId="0" fontId="15" fillId="0" borderId="7" xfId="0" applyFont="1" applyFill="1" applyBorder="1" applyAlignment="1">
      <alignment horizontal="center"/>
    </xf>
    <xf numFmtId="0" fontId="15" fillId="0" borderId="15" xfId="0" applyFont="1" applyFill="1" applyBorder="1" applyAlignment="1">
      <alignment horizontal="left" vertical="center"/>
    </xf>
    <xf numFmtId="0" fontId="15" fillId="0" borderId="7" xfId="0" applyFont="1" applyFill="1" applyBorder="1" applyAlignment="1">
      <alignment horizontal="left" vertical="center"/>
    </xf>
    <xf numFmtId="0" fontId="15" fillId="0" borderId="5" xfId="0" applyFont="1" applyFill="1" applyBorder="1" applyAlignment="1">
      <alignment horizontal="center"/>
    </xf>
    <xf numFmtId="0" fontId="15" fillId="0" borderId="15" xfId="0" applyFont="1" applyFill="1" applyBorder="1" applyAlignment="1">
      <alignment horizontal="center"/>
    </xf>
    <xf numFmtId="0" fontId="45" fillId="0" borderId="12" xfId="0" applyFont="1" applyBorder="1"/>
    <xf numFmtId="0" fontId="45" fillId="0" borderId="23" xfId="0" applyFont="1" applyBorder="1"/>
    <xf numFmtId="0" fontId="45" fillId="0" borderId="25" xfId="0" applyFont="1" applyBorder="1"/>
    <xf numFmtId="0" fontId="15" fillId="0" borderId="4" xfId="0" applyFont="1" applyFill="1" applyBorder="1" applyAlignment="1">
      <alignment vertical="center"/>
    </xf>
    <xf numFmtId="0" fontId="15" fillId="0" borderId="0" xfId="0" applyFont="1" applyFill="1" applyBorder="1" applyAlignment="1">
      <alignment vertical="center"/>
    </xf>
    <xf numFmtId="0" fontId="15" fillId="2" borderId="77" xfId="0" applyFont="1" applyFill="1" applyBorder="1" applyAlignment="1" applyProtection="1">
      <alignment horizontal="center" vertical="center"/>
      <protection locked="0"/>
    </xf>
    <xf numFmtId="0" fontId="15" fillId="0" borderId="12" xfId="0" applyFont="1" applyFill="1" applyBorder="1" applyAlignment="1">
      <alignment horizontal="center"/>
    </xf>
    <xf numFmtId="0" fontId="15" fillId="0" borderId="6"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6" xfId="0" applyFont="1" applyFill="1" applyBorder="1" applyAlignment="1">
      <alignment vertical="center"/>
    </xf>
    <xf numFmtId="0" fontId="15" fillId="0" borderId="15" xfId="0" applyFont="1" applyFill="1" applyBorder="1" applyAlignment="1">
      <alignment vertical="center"/>
    </xf>
    <xf numFmtId="0" fontId="15" fillId="0" borderId="3" xfId="0" applyFont="1" applyFill="1" applyBorder="1" applyAlignment="1">
      <alignment vertical="center"/>
    </xf>
    <xf numFmtId="0" fontId="15" fillId="0" borderId="7" xfId="0" applyFont="1" applyFill="1" applyBorder="1" applyAlignment="1">
      <alignment horizontal="center" shrinkToFit="1"/>
    </xf>
    <xf numFmtId="0" fontId="15" fillId="0" borderId="35" xfId="0" applyFont="1" applyFill="1" applyBorder="1"/>
    <xf numFmtId="0" fontId="45" fillId="0" borderId="5" xfId="0" applyFont="1" applyBorder="1"/>
    <xf numFmtId="0" fontId="35" fillId="0" borderId="0" xfId="0" applyFont="1" applyFill="1" applyBorder="1" applyAlignment="1">
      <alignment horizontal="left"/>
    </xf>
    <xf numFmtId="0" fontId="15" fillId="0" borderId="72" xfId="0" applyFont="1" applyFill="1" applyBorder="1" applyProtection="1"/>
    <xf numFmtId="0" fontId="15" fillId="0" borderId="43" xfId="0" applyFont="1" applyFill="1" applyBorder="1" applyProtection="1"/>
    <xf numFmtId="0" fontId="15" fillId="0" borderId="67" xfId="0" applyFont="1" applyFill="1" applyBorder="1" applyProtection="1"/>
    <xf numFmtId="0" fontId="15" fillId="0" borderId="26" xfId="0" applyFont="1" applyFill="1" applyBorder="1" applyProtection="1"/>
    <xf numFmtId="0" fontId="15" fillId="0" borderId="15" xfId="0" applyFont="1" applyFill="1" applyBorder="1" applyProtection="1"/>
    <xf numFmtId="0" fontId="15" fillId="0" borderId="49"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10" xfId="0" applyFont="1" applyFill="1" applyBorder="1" applyAlignment="1">
      <alignment horizontal="center" shrinkToFit="1"/>
    </xf>
    <xf numFmtId="0" fontId="15" fillId="0" borderId="58" xfId="0" applyFont="1" applyFill="1" applyBorder="1"/>
    <xf numFmtId="0" fontId="15" fillId="0" borderId="59" xfId="0" applyFont="1" applyFill="1" applyBorder="1"/>
    <xf numFmtId="0" fontId="15" fillId="0" borderId="11" xfId="0" applyFont="1" applyFill="1" applyBorder="1" applyAlignment="1">
      <alignment horizontal="center" shrinkToFit="1"/>
    </xf>
    <xf numFmtId="0" fontId="45" fillId="0" borderId="10" xfId="0" applyFont="1" applyBorder="1"/>
    <xf numFmtId="0" fontId="45" fillId="0" borderId="11" xfId="0" applyFont="1" applyBorder="1"/>
    <xf numFmtId="0" fontId="15" fillId="8" borderId="26" xfId="0" applyFont="1" applyFill="1" applyBorder="1" applyAlignment="1">
      <alignment vertical="center"/>
    </xf>
    <xf numFmtId="0" fontId="15" fillId="8" borderId="0" xfId="0" applyFont="1" applyFill="1" applyBorder="1" applyAlignment="1">
      <alignment vertical="center"/>
    </xf>
    <xf numFmtId="0" fontId="15" fillId="0" borderId="43" xfId="0" applyFont="1" applyFill="1" applyBorder="1"/>
    <xf numFmtId="0" fontId="45" fillId="0" borderId="35" xfId="0" applyFont="1" applyBorder="1"/>
    <xf numFmtId="0" fontId="45" fillId="0" borderId="32" xfId="0" applyFont="1" applyBorder="1"/>
    <xf numFmtId="0" fontId="15" fillId="0" borderId="49" xfId="0" applyFont="1" applyFill="1" applyBorder="1" applyAlignment="1">
      <alignment vertical="center"/>
    </xf>
    <xf numFmtId="0" fontId="10" fillId="0" borderId="84" xfId="0" applyFont="1" applyFill="1" applyBorder="1" applyAlignment="1">
      <alignment vertical="center"/>
    </xf>
    <xf numFmtId="0" fontId="10" fillId="0" borderId="25" xfId="0" applyFont="1" applyFill="1" applyBorder="1" applyAlignment="1">
      <alignment vertical="center"/>
    </xf>
    <xf numFmtId="0" fontId="15" fillId="0" borderId="45" xfId="0" applyFont="1" applyFill="1" applyBorder="1" applyAlignment="1">
      <alignment vertical="center"/>
    </xf>
    <xf numFmtId="0" fontId="10" fillId="0" borderId="46" xfId="0" applyFont="1" applyFill="1" applyBorder="1" applyAlignment="1">
      <alignment vertical="center"/>
    </xf>
    <xf numFmtId="0" fontId="10" fillId="0" borderId="46" xfId="0" applyFont="1" applyFill="1" applyBorder="1" applyAlignment="1">
      <alignment horizontal="center" vertical="center"/>
    </xf>
    <xf numFmtId="0" fontId="10" fillId="0" borderId="46" xfId="0" applyFont="1" applyFill="1" applyBorder="1" applyAlignment="1">
      <alignment horizontal="center"/>
    </xf>
    <xf numFmtId="0" fontId="10" fillId="0" borderId="46" xfId="0" applyFont="1" applyFill="1" applyBorder="1"/>
    <xf numFmtId="0" fontId="10" fillId="0" borderId="47" xfId="0" applyFont="1" applyFill="1" applyBorder="1"/>
    <xf numFmtId="0" fontId="43" fillId="7" borderId="0" xfId="0" applyFont="1" applyFill="1" applyAlignment="1">
      <alignment vertical="center"/>
    </xf>
    <xf numFmtId="0" fontId="60" fillId="7" borderId="0" xfId="0" applyFont="1" applyFill="1" applyAlignment="1">
      <alignment vertical="center"/>
    </xf>
    <xf numFmtId="0" fontId="6" fillId="6" borderId="0" xfId="0" applyNumberFormat="1" applyFont="1" applyFill="1" applyBorder="1" applyAlignment="1" applyProtection="1">
      <alignment horizontal="center" vertical="center"/>
      <protection locked="0"/>
    </xf>
    <xf numFmtId="49" fontId="6" fillId="6" borderId="0" xfId="0" applyNumberFormat="1" applyFont="1" applyFill="1" applyBorder="1" applyAlignment="1" applyProtection="1">
      <alignment horizontal="center" vertical="center"/>
      <protection locked="0"/>
    </xf>
    <xf numFmtId="49" fontId="6" fillId="6" borderId="23" xfId="0" applyNumberFormat="1" applyFont="1" applyFill="1" applyBorder="1" applyAlignment="1" applyProtection="1">
      <alignment horizontal="center" vertical="center"/>
      <protection locked="0"/>
    </xf>
    <xf numFmtId="0" fontId="61" fillId="0" borderId="0" xfId="0" applyFont="1" applyFill="1"/>
    <xf numFmtId="0" fontId="10" fillId="0" borderId="12"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6" xfId="0" applyFont="1" applyFill="1" applyBorder="1" applyAlignment="1">
      <alignment vertical="center"/>
    </xf>
    <xf numFmtId="0" fontId="10" fillId="0" borderId="15" xfId="0" applyFont="1" applyFill="1" applyBorder="1" applyAlignment="1">
      <alignment horizontal="right" vertical="center"/>
    </xf>
    <xf numFmtId="0" fontId="14" fillId="0" borderId="7" xfId="0" applyFont="1" applyFill="1" applyBorder="1"/>
    <xf numFmtId="0" fontId="14" fillId="0" borderId="11" xfId="0" applyFont="1" applyFill="1" applyBorder="1"/>
    <xf numFmtId="0" fontId="14" fillId="0" borderId="3" xfId="0" applyFont="1" applyFill="1" applyBorder="1"/>
    <xf numFmtId="0" fontId="14" fillId="0" borderId="5" xfId="0" applyFont="1" applyFill="1" applyBorder="1"/>
    <xf numFmtId="0" fontId="14" fillId="0" borderId="9" xfId="0" applyFont="1" applyFill="1" applyBorder="1" applyAlignment="1"/>
    <xf numFmtId="0" fontId="14" fillId="0" borderId="6" xfId="0" applyFont="1" applyFill="1" applyBorder="1" applyAlignment="1"/>
    <xf numFmtId="0" fontId="14" fillId="0" borderId="0" xfId="0" applyFont="1" applyFill="1" applyAlignment="1">
      <alignment horizontal="center"/>
    </xf>
    <xf numFmtId="0" fontId="14" fillId="0" borderId="0" xfId="0" applyFont="1" applyFill="1" applyBorder="1" applyAlignment="1">
      <alignment horizontal="center"/>
    </xf>
    <xf numFmtId="0" fontId="14" fillId="0" borderId="15" xfId="0" applyFont="1" applyFill="1" applyBorder="1" applyAlignment="1">
      <alignment horizontal="center"/>
    </xf>
    <xf numFmtId="0" fontId="14" fillId="0" borderId="10" xfId="0" applyFont="1" applyFill="1" applyBorder="1" applyAlignment="1">
      <alignment horizontal="center"/>
    </xf>
    <xf numFmtId="0" fontId="15" fillId="0" borderId="2" xfId="0" applyFont="1" applyFill="1" applyBorder="1" applyAlignment="1">
      <alignment vertical="center"/>
    </xf>
    <xf numFmtId="0" fontId="10" fillId="0" borderId="0" xfId="0" applyFont="1" applyBorder="1"/>
    <xf numFmtId="0" fontId="0" fillId="0" borderId="5" xfId="0" applyBorder="1"/>
    <xf numFmtId="0" fontId="10" fillId="0" borderId="4" xfId="0" applyFont="1" applyBorder="1"/>
    <xf numFmtId="0" fontId="10" fillId="0" borderId="45" xfId="0" applyFont="1" applyFill="1" applyBorder="1" applyAlignment="1">
      <alignment horizontal="center" vertical="center"/>
    </xf>
    <xf numFmtId="0" fontId="0" fillId="0" borderId="24" xfId="0" applyBorder="1"/>
    <xf numFmtId="0" fontId="6" fillId="6" borderId="15" xfId="2" applyFont="1" applyFill="1" applyBorder="1" applyAlignment="1">
      <alignment horizontal="right" vertical="center"/>
    </xf>
    <xf numFmtId="0" fontId="6" fillId="6" borderId="12" xfId="2" applyFont="1" applyFill="1" applyBorder="1" applyAlignment="1">
      <alignment horizontal="left" vertical="top"/>
    </xf>
    <xf numFmtId="0" fontId="61" fillId="0" borderId="12" xfId="0" applyFont="1" applyFill="1" applyBorder="1"/>
    <xf numFmtId="0" fontId="61" fillId="0" borderId="15" xfId="0" applyFont="1" applyFill="1" applyBorder="1"/>
    <xf numFmtId="0" fontId="15" fillId="0" borderId="9" xfId="0" applyFont="1" applyFill="1" applyBorder="1" applyAlignment="1" applyProtection="1">
      <alignment horizontal="left" vertical="center"/>
      <protection hidden="1"/>
    </xf>
    <xf numFmtId="0" fontId="15" fillId="0" borderId="9" xfId="0" applyFont="1" applyFill="1" applyBorder="1" applyAlignment="1" applyProtection="1">
      <alignment horizontal="left"/>
      <protection hidden="1"/>
    </xf>
    <xf numFmtId="0" fontId="62" fillId="0" borderId="0" xfId="0" applyFont="1" applyFill="1"/>
    <xf numFmtId="0" fontId="15" fillId="0" borderId="60" xfId="0" applyFont="1" applyFill="1" applyBorder="1" applyAlignment="1">
      <alignment vertical="center"/>
    </xf>
    <xf numFmtId="0" fontId="15" fillId="0" borderId="2" xfId="0" applyFont="1" applyFill="1" applyBorder="1" applyAlignment="1">
      <alignment vertical="center"/>
    </xf>
    <xf numFmtId="0" fontId="14" fillId="0" borderId="6" xfId="0" applyFont="1" applyFill="1" applyBorder="1" applyAlignment="1">
      <alignment vertical="center"/>
    </xf>
    <xf numFmtId="0" fontId="14" fillId="0" borderId="9"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37" xfId="0" applyFont="1" applyFill="1" applyBorder="1" applyAlignment="1">
      <alignment vertical="center"/>
    </xf>
    <xf numFmtId="0" fontId="15" fillId="0" borderId="6" xfId="0" applyFont="1" applyFill="1" applyBorder="1" applyAlignment="1">
      <alignment vertical="center"/>
    </xf>
    <xf numFmtId="0" fontId="10" fillId="11" borderId="0" xfId="0" applyFont="1" applyFill="1" applyProtection="1">
      <protection locked="0"/>
    </xf>
    <xf numFmtId="0" fontId="55" fillId="0" borderId="12" xfId="2" applyFont="1" applyBorder="1">
      <alignment vertical="center"/>
    </xf>
    <xf numFmtId="2" fontId="14" fillId="11" borderId="0" xfId="0" applyNumberFormat="1" applyFont="1" applyFill="1" applyProtection="1">
      <protection locked="0"/>
    </xf>
    <xf numFmtId="0" fontId="12" fillId="0" borderId="77" xfId="0" applyFont="1" applyFill="1" applyBorder="1"/>
    <xf numFmtId="0" fontId="13" fillId="0" borderId="91" xfId="0" applyFont="1" applyFill="1" applyBorder="1"/>
    <xf numFmtId="0" fontId="32" fillId="0" borderId="76" xfId="0" applyFont="1" applyFill="1" applyBorder="1" applyAlignment="1">
      <alignment horizontal="left" vertical="center"/>
    </xf>
    <xf numFmtId="0" fontId="13" fillId="0" borderId="67" xfId="0" applyFont="1" applyFill="1" applyBorder="1" applyAlignment="1">
      <alignment horizontal="center"/>
    </xf>
    <xf numFmtId="0" fontId="13" fillId="0" borderId="71" xfId="0" applyFont="1" applyFill="1" applyBorder="1"/>
    <xf numFmtId="0" fontId="32" fillId="0" borderId="48" xfId="0" applyFont="1" applyFill="1" applyBorder="1" applyAlignment="1">
      <alignment horizontal="left" vertical="center"/>
    </xf>
    <xf numFmtId="0" fontId="13" fillId="0" borderId="71" xfId="0" applyFont="1" applyFill="1" applyBorder="1" applyAlignment="1">
      <alignment horizontal="center"/>
    </xf>
    <xf numFmtId="0" fontId="13" fillId="0" borderId="49" xfId="0" applyFont="1" applyFill="1" applyBorder="1"/>
    <xf numFmtId="0" fontId="13" fillId="0" borderId="29" xfId="0" applyFont="1" applyFill="1" applyBorder="1" applyAlignment="1">
      <alignment horizontal="left" vertical="center"/>
    </xf>
    <xf numFmtId="0" fontId="13" fillId="0" borderId="98" xfId="0" applyFont="1" applyFill="1" applyBorder="1" applyAlignment="1">
      <alignment horizontal="center"/>
    </xf>
    <xf numFmtId="0" fontId="10" fillId="0" borderId="77" xfId="0" applyFont="1" applyFill="1" applyBorder="1"/>
    <xf numFmtId="0" fontId="10" fillId="0" borderId="75" xfId="0" applyFont="1" applyFill="1" applyBorder="1"/>
    <xf numFmtId="0" fontId="10" fillId="0" borderId="76" xfId="0" applyFont="1" applyFill="1" applyBorder="1"/>
    <xf numFmtId="0" fontId="14" fillId="0" borderId="75" xfId="0" applyFont="1" applyFill="1" applyBorder="1"/>
    <xf numFmtId="0" fontId="15" fillId="0" borderId="75" xfId="0" applyFont="1" applyFill="1" applyBorder="1"/>
    <xf numFmtId="0" fontId="15" fillId="0" borderId="76" xfId="0" applyFont="1" applyFill="1" applyBorder="1"/>
    <xf numFmtId="0" fontId="15" fillId="0" borderId="77" xfId="0" applyFont="1" applyFill="1" applyBorder="1"/>
    <xf numFmtId="0" fontId="10" fillId="0" borderId="91" xfId="0" applyFont="1" applyFill="1" applyBorder="1"/>
    <xf numFmtId="0" fontId="10" fillId="0" borderId="92" xfId="0" applyFont="1" applyFill="1" applyBorder="1"/>
    <xf numFmtId="0" fontId="10" fillId="0" borderId="93" xfId="0" applyFont="1" applyFill="1" applyBorder="1"/>
    <xf numFmtId="0" fontId="15" fillId="0" borderId="92" xfId="0" applyFont="1" applyFill="1" applyBorder="1"/>
    <xf numFmtId="0" fontId="15" fillId="0" borderId="93" xfId="0" applyFont="1" applyFill="1" applyBorder="1"/>
    <xf numFmtId="0" fontId="15" fillId="0" borderId="91" xfId="0" applyFont="1" applyFill="1" applyBorder="1"/>
    <xf numFmtId="2" fontId="10" fillId="0" borderId="92" xfId="0" applyNumberFormat="1" applyFont="1" applyFill="1" applyBorder="1" applyProtection="1">
      <protection hidden="1"/>
    </xf>
    <xf numFmtId="0" fontId="10" fillId="0" borderId="8" xfId="0" applyFont="1" applyFill="1" applyBorder="1"/>
    <xf numFmtId="182" fontId="13" fillId="0" borderId="66" xfId="0" applyNumberFormat="1" applyFont="1" applyFill="1" applyBorder="1" applyAlignment="1">
      <alignment horizontal="left" vertical="center"/>
    </xf>
    <xf numFmtId="182" fontId="13" fillId="0" borderId="48" xfId="0" applyNumberFormat="1" applyFont="1" applyFill="1" applyBorder="1" applyAlignment="1">
      <alignment horizontal="left" vertical="center"/>
    </xf>
    <xf numFmtId="182" fontId="13" fillId="0" borderId="48" xfId="0" applyNumberFormat="1" applyFont="1" applyFill="1" applyBorder="1" applyAlignment="1">
      <alignment horizontal="left"/>
    </xf>
    <xf numFmtId="182" fontId="13" fillId="0" borderId="99" xfId="0" applyNumberFormat="1" applyFont="1" applyFill="1" applyBorder="1" applyAlignment="1">
      <alignment horizontal="left" vertical="center"/>
    </xf>
    <xf numFmtId="182" fontId="13" fillId="0" borderId="93" xfId="0" applyNumberFormat="1" applyFont="1" applyFill="1" applyBorder="1" applyAlignment="1">
      <alignment horizontal="left" vertical="center"/>
    </xf>
    <xf numFmtId="0" fontId="15" fillId="0" borderId="60" xfId="0" applyFont="1" applyFill="1" applyBorder="1" applyAlignment="1">
      <alignment vertical="center"/>
    </xf>
    <xf numFmtId="0" fontId="15" fillId="0" borderId="4" xfId="0" applyFont="1" applyFill="1" applyBorder="1" applyAlignment="1">
      <alignment vertical="center"/>
    </xf>
    <xf numFmtId="0" fontId="43" fillId="0" borderId="0" xfId="0" applyFont="1" applyFill="1"/>
    <xf numFmtId="0" fontId="27" fillId="0" borderId="0" xfId="0" applyFont="1" applyFill="1"/>
    <xf numFmtId="0" fontId="14" fillId="0" borderId="60" xfId="0" applyFont="1" applyFill="1" applyBorder="1"/>
    <xf numFmtId="0" fontId="33" fillId="0" borderId="18" xfId="0" applyFont="1" applyFill="1" applyBorder="1" applyAlignment="1">
      <alignment horizontal="left" vertical="center"/>
    </xf>
    <xf numFmtId="0" fontId="15" fillId="0" borderId="60" xfId="0" applyFont="1" applyFill="1" applyBorder="1"/>
    <xf numFmtId="0" fontId="15" fillId="0" borderId="121" xfId="0" applyFont="1" applyFill="1" applyBorder="1"/>
    <xf numFmtId="0" fontId="15" fillId="0" borderId="122" xfId="0" applyFont="1" applyFill="1" applyBorder="1"/>
    <xf numFmtId="0" fontId="15" fillId="0" borderId="123" xfId="0" applyFont="1" applyFill="1" applyBorder="1"/>
    <xf numFmtId="0" fontId="15" fillId="0" borderId="123" xfId="0" applyFont="1" applyFill="1" applyBorder="1" applyAlignment="1"/>
    <xf numFmtId="0" fontId="15" fillId="0" borderId="9" xfId="0" applyFont="1" applyFill="1" applyBorder="1" applyAlignment="1"/>
    <xf numFmtId="0" fontId="15" fillId="0" borderId="9" xfId="0" applyFont="1" applyFill="1" applyBorder="1"/>
    <xf numFmtId="0" fontId="15" fillId="0" borderId="12" xfId="0" applyFont="1" applyFill="1" applyBorder="1" applyAlignment="1" applyProtection="1">
      <alignment horizontal="center"/>
      <protection hidden="1"/>
    </xf>
    <xf numFmtId="0" fontId="15" fillId="0" borderId="12" xfId="0" applyFont="1" applyFill="1" applyBorder="1" applyAlignment="1" applyProtection="1">
      <alignment horizontal="center"/>
    </xf>
    <xf numFmtId="0" fontId="10" fillId="0" borderId="8" xfId="0" applyFont="1" applyFill="1" applyBorder="1" applyAlignment="1" applyProtection="1">
      <alignment shrinkToFit="1"/>
      <protection hidden="1"/>
    </xf>
    <xf numFmtId="0" fontId="10" fillId="14" borderId="8" xfId="0" applyFont="1" applyFill="1" applyBorder="1" applyProtection="1">
      <protection locked="0"/>
    </xf>
    <xf numFmtId="0" fontId="7" fillId="0" borderId="1" xfId="0" applyFont="1" applyFill="1" applyBorder="1" applyAlignment="1">
      <alignment horizontal="distributed"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177" fontId="7" fillId="6" borderId="9" xfId="0" applyNumberFormat="1" applyFont="1" applyFill="1" applyBorder="1" applyAlignment="1" applyProtection="1">
      <alignment horizontal="right" vertical="center"/>
      <protection locked="0"/>
    </xf>
    <xf numFmtId="177" fontId="7" fillId="6" borderId="10" xfId="0" applyNumberFormat="1" applyFont="1" applyFill="1" applyBorder="1" applyAlignment="1" applyProtection="1">
      <alignment horizontal="right" vertical="center"/>
      <protection locked="0"/>
    </xf>
    <xf numFmtId="0" fontId="7" fillId="0" borderId="12" xfId="0" applyFont="1" applyFill="1" applyBorder="1" applyAlignment="1">
      <alignment horizontal="lef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178" fontId="7" fillId="6" borderId="10" xfId="0" applyNumberFormat="1" applyFont="1" applyFill="1" applyBorder="1" applyAlignment="1" applyProtection="1">
      <alignment horizontal="right" vertical="center"/>
      <protection locked="0"/>
    </xf>
    <xf numFmtId="0" fontId="7" fillId="6" borderId="10" xfId="0" applyFont="1" applyFill="1" applyBorder="1" applyAlignment="1" applyProtection="1">
      <alignment horizontal="left" vertical="center" shrinkToFit="1"/>
      <protection locked="0"/>
    </xf>
    <xf numFmtId="0" fontId="7" fillId="6" borderId="11" xfId="0" applyFont="1" applyFill="1" applyBorder="1" applyAlignment="1" applyProtection="1">
      <alignment horizontal="left" vertical="center" shrinkToFit="1"/>
      <protection locked="0"/>
    </xf>
    <xf numFmtId="0" fontId="7" fillId="0" borderId="9" xfId="0" applyFont="1" applyFill="1" applyBorder="1" applyAlignment="1">
      <alignment horizontal="left" vertical="center"/>
    </xf>
    <xf numFmtId="0" fontId="7" fillId="0" borderId="11" xfId="0" applyFont="1" applyFill="1" applyBorder="1" applyAlignment="1">
      <alignment horizontal="left" vertical="center"/>
    </xf>
    <xf numFmtId="0" fontId="7" fillId="0" borderId="2"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10" xfId="0" applyFont="1" applyFill="1" applyBorder="1" applyAlignment="1">
      <alignment horizontal="left"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177" fontId="7" fillId="12" borderId="9" xfId="0" applyNumberFormat="1" applyFont="1" applyFill="1" applyBorder="1" applyAlignment="1" applyProtection="1">
      <alignment horizontal="right" vertical="center"/>
      <protection hidden="1"/>
    </xf>
    <xf numFmtId="177" fontId="7" fillId="12" borderId="10" xfId="0" applyNumberFormat="1" applyFont="1" applyFill="1" applyBorder="1" applyAlignment="1" applyProtection="1">
      <alignment horizontal="right" vertical="center"/>
      <protection hidden="1"/>
    </xf>
    <xf numFmtId="49" fontId="7" fillId="6" borderId="9"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protection locked="0"/>
    </xf>
    <xf numFmtId="49" fontId="7" fillId="6" borderId="11" xfId="0" applyNumberFormat="1" applyFont="1" applyFill="1" applyBorder="1" applyAlignment="1" applyProtection="1">
      <alignment horizontal="left" vertical="center"/>
      <protection locked="0"/>
    </xf>
    <xf numFmtId="0" fontId="7" fillId="0" borderId="13" xfId="0" applyFont="1" applyFill="1" applyBorder="1" applyAlignment="1">
      <alignment horizontal="left" vertical="center"/>
    </xf>
    <xf numFmtId="176" fontId="7" fillId="6" borderId="6" xfId="0" applyNumberFormat="1" applyFont="1" applyFill="1" applyBorder="1" applyAlignment="1" applyProtection="1">
      <alignment horizontal="right" vertical="center"/>
      <protection locked="0"/>
    </xf>
    <xf numFmtId="176" fontId="7" fillId="6" borderId="15" xfId="0" applyNumberFormat="1" applyFont="1" applyFill="1" applyBorder="1" applyAlignment="1" applyProtection="1">
      <alignment horizontal="right" vertical="center"/>
      <protection locked="0"/>
    </xf>
    <xf numFmtId="49" fontId="7" fillId="6" borderId="1" xfId="0" applyNumberFormat="1" applyFont="1" applyFill="1" applyBorder="1" applyAlignment="1" applyProtection="1">
      <alignment horizontal="left" vertical="center" wrapText="1"/>
      <protection locked="0"/>
    </xf>
    <xf numFmtId="0" fontId="7" fillId="0" borderId="11" xfId="0" applyFont="1" applyFill="1" applyBorder="1" applyAlignment="1">
      <alignment horizontal="right" vertical="center"/>
    </xf>
    <xf numFmtId="49" fontId="7" fillId="6" borderId="1" xfId="0" applyNumberFormat="1" applyFont="1" applyFill="1" applyBorder="1" applyAlignment="1" applyProtection="1">
      <alignment horizontal="left" vertical="center"/>
      <protection locked="0"/>
    </xf>
    <xf numFmtId="0" fontId="7" fillId="0" borderId="2" xfId="0" applyFont="1" applyFill="1" applyBorder="1" applyAlignment="1">
      <alignment horizontal="center" vertical="distributed" textRotation="255"/>
    </xf>
    <xf numFmtId="0" fontId="7" fillId="0" borderId="4" xfId="0" applyFont="1" applyFill="1" applyBorder="1" applyAlignment="1">
      <alignment horizontal="center" vertical="distributed" textRotation="255"/>
    </xf>
    <xf numFmtId="0" fontId="7" fillId="0" borderId="6" xfId="0" applyFont="1" applyFill="1" applyBorder="1" applyAlignment="1">
      <alignment horizontal="center" vertical="distributed" textRotation="255"/>
    </xf>
    <xf numFmtId="0" fontId="7" fillId="0" borderId="1" xfId="0" applyFont="1" applyFill="1" applyBorder="1" applyAlignment="1">
      <alignment horizontal="distributed" vertical="center" wrapText="1"/>
    </xf>
    <xf numFmtId="49" fontId="7" fillId="6" borderId="9" xfId="0" applyNumberFormat="1" applyFont="1" applyFill="1" applyBorder="1" applyAlignment="1" applyProtection="1">
      <alignment horizontal="left" vertical="center"/>
      <protection locked="0"/>
    </xf>
    <xf numFmtId="49" fontId="7" fillId="6" borderId="10"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0" fontId="7" fillId="0" borderId="12"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7" xfId="0" applyFont="1" applyFill="1" applyBorder="1" applyAlignment="1">
      <alignment horizontal="distributed" vertical="center" wrapText="1"/>
    </xf>
    <xf numFmtId="49" fontId="7" fillId="6" borderId="9" xfId="0" applyNumberFormat="1" applyFont="1" applyFill="1" applyBorder="1" applyAlignment="1" applyProtection="1">
      <alignment horizontal="left" vertical="justify"/>
      <protection locked="0"/>
    </xf>
    <xf numFmtId="49" fontId="7" fillId="6" borderId="10" xfId="0" applyNumberFormat="1" applyFont="1" applyFill="1" applyBorder="1" applyAlignment="1" applyProtection="1">
      <alignment horizontal="left" vertical="justify"/>
      <protection locked="0"/>
    </xf>
    <xf numFmtId="49" fontId="7" fillId="6" borderId="11" xfId="0" applyNumberFormat="1" applyFont="1" applyFill="1" applyBorder="1" applyAlignment="1" applyProtection="1">
      <alignment horizontal="left" vertical="justify"/>
      <protection locked="0"/>
    </xf>
    <xf numFmtId="49" fontId="7" fillId="6" borderId="1" xfId="0" applyNumberFormat="1" applyFont="1" applyFill="1" applyBorder="1" applyAlignment="1" applyProtection="1">
      <alignment horizontal="left" vertical="justify"/>
      <protection locked="0"/>
    </xf>
    <xf numFmtId="0" fontId="0" fillId="0" borderId="0" xfId="0" applyAlignment="1" applyProtection="1">
      <alignment horizontal="left" vertical="center"/>
      <protection locked="0"/>
    </xf>
    <xf numFmtId="0" fontId="7" fillId="0" borderId="12" xfId="0" applyFont="1" applyBorder="1" applyAlignment="1">
      <alignment horizontal="center" vertical="center"/>
    </xf>
    <xf numFmtId="12" fontId="7" fillId="0" borderId="13" xfId="0" applyNumberFormat="1" applyFont="1" applyFill="1" applyBorder="1" applyAlignment="1">
      <alignment horizontal="center" vertical="center" textRotation="255" shrinkToFit="1"/>
    </xf>
    <xf numFmtId="12" fontId="7" fillId="0" borderId="24" xfId="0" applyNumberFormat="1" applyFont="1" applyFill="1" applyBorder="1" applyAlignment="1">
      <alignment horizontal="center" vertical="center" textRotation="255" shrinkToFit="1"/>
    </xf>
    <xf numFmtId="12" fontId="7" fillId="0" borderId="42" xfId="0" applyNumberFormat="1" applyFont="1" applyFill="1" applyBorder="1" applyAlignment="1">
      <alignment horizontal="center" vertical="center" textRotation="255" shrinkToFit="1"/>
    </xf>
    <xf numFmtId="0" fontId="7" fillId="0" borderId="9" xfId="0" applyFont="1" applyFill="1" applyBorder="1" applyAlignment="1">
      <alignment horizontal="distributed" vertical="top" wrapText="1"/>
    </xf>
    <xf numFmtId="0" fontId="7" fillId="0" borderId="11" xfId="0" applyFont="1" applyFill="1" applyBorder="1" applyAlignment="1">
      <alignment horizontal="distributed" vertical="top"/>
    </xf>
    <xf numFmtId="0" fontId="7" fillId="0" borderId="2" xfId="0" applyFont="1" applyFill="1" applyBorder="1" applyAlignment="1">
      <alignment horizontal="distributed" vertical="center" wrapText="1"/>
    </xf>
    <xf numFmtId="0" fontId="0" fillId="0" borderId="3" xfId="0" applyFill="1" applyBorder="1"/>
    <xf numFmtId="0" fontId="0" fillId="0" borderId="6" xfId="0" applyFill="1" applyBorder="1"/>
    <xf numFmtId="0" fontId="0" fillId="0" borderId="7" xfId="0" applyFill="1" applyBorder="1"/>
    <xf numFmtId="0" fontId="7" fillId="0" borderId="2" xfId="0" applyFont="1" applyFill="1" applyBorder="1" applyAlignment="1">
      <alignment horizontal="left" vertical="center"/>
    </xf>
    <xf numFmtId="0" fontId="7" fillId="0" borderId="13" xfId="0" applyFont="1" applyFill="1" applyBorder="1" applyAlignment="1">
      <alignment horizontal="center" vertical="distributed" textRotation="255"/>
    </xf>
    <xf numFmtId="0" fontId="7" fillId="0" borderId="24" xfId="0" applyFont="1" applyFill="1" applyBorder="1" applyAlignment="1">
      <alignment horizontal="center" vertical="distributed" textRotation="255"/>
    </xf>
    <xf numFmtId="0" fontId="7" fillId="0" borderId="42" xfId="0" applyFont="1" applyFill="1" applyBorder="1" applyAlignment="1">
      <alignment horizontal="center" vertical="distributed" textRotation="255"/>
    </xf>
    <xf numFmtId="0" fontId="7" fillId="0" borderId="6" xfId="0" applyFont="1" applyFill="1" applyBorder="1" applyAlignment="1">
      <alignment horizontal="distributed" vertical="center" wrapText="1"/>
    </xf>
    <xf numFmtId="0" fontId="10" fillId="5" borderId="9" xfId="0" applyFont="1" applyFill="1" applyBorder="1" applyAlignment="1">
      <alignment horizontal="center"/>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5" fillId="0" borderId="9"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11" xfId="0" applyFont="1" applyFill="1" applyBorder="1" applyAlignment="1" applyProtection="1">
      <alignment horizontal="center" vertical="center" wrapText="1"/>
      <protection hidden="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2" fontId="15" fillId="12" borderId="39" xfId="0" applyNumberFormat="1" applyFont="1" applyFill="1" applyBorder="1" applyAlignment="1" applyProtection="1">
      <alignment horizontal="center" vertical="center"/>
      <protection hidden="1"/>
    </xf>
    <xf numFmtId="2" fontId="15" fillId="12" borderId="40" xfId="0" applyNumberFormat="1" applyFont="1" applyFill="1" applyBorder="1" applyAlignment="1" applyProtection="1">
      <alignment horizontal="center" vertical="center"/>
      <protection hidden="1"/>
    </xf>
    <xf numFmtId="2" fontId="15" fillId="12" borderId="41" xfId="0" applyNumberFormat="1" applyFont="1" applyFill="1" applyBorder="1" applyAlignment="1" applyProtection="1">
      <alignment horizontal="center" vertical="center"/>
      <protection hidden="1"/>
    </xf>
    <xf numFmtId="0" fontId="15" fillId="0" borderId="111" xfId="0" applyFont="1" applyFill="1" applyBorder="1" applyAlignment="1">
      <alignment horizontal="center" vertical="center"/>
    </xf>
    <xf numFmtId="0" fontId="15" fillId="0" borderId="24" xfId="0" applyFont="1" applyFill="1" applyBorder="1" applyAlignment="1">
      <alignment horizontal="center" vertical="center"/>
    </xf>
    <xf numFmtId="179" fontId="15" fillId="12" borderId="91" xfId="0" applyNumberFormat="1" applyFont="1" applyFill="1" applyBorder="1" applyAlignment="1" applyProtection="1">
      <alignment horizontal="center" vertical="center"/>
      <protection hidden="1"/>
    </xf>
    <xf numFmtId="179" fontId="15" fillId="12" borderId="92" xfId="0" applyNumberFormat="1" applyFont="1" applyFill="1" applyBorder="1" applyAlignment="1" applyProtection="1">
      <alignment horizontal="center" vertical="center"/>
      <protection hidden="1"/>
    </xf>
    <xf numFmtId="179" fontId="15" fillId="12" borderId="93" xfId="0" applyNumberFormat="1" applyFont="1" applyFill="1" applyBorder="1" applyAlignment="1" applyProtection="1">
      <alignment horizontal="center" vertical="center"/>
      <protection hidden="1"/>
    </xf>
    <xf numFmtId="0" fontId="15" fillId="0" borderId="90" xfId="0" applyFont="1" applyFill="1" applyBorder="1" applyAlignment="1">
      <alignment horizontal="center" vertical="center"/>
    </xf>
    <xf numFmtId="0" fontId="15" fillId="0" borderId="1" xfId="0" applyFont="1" applyFill="1" applyBorder="1" applyAlignment="1">
      <alignment horizontal="center" vertical="center"/>
    </xf>
    <xf numFmtId="0" fontId="15" fillId="2" borderId="39" xfId="0" applyFont="1" applyFill="1" applyBorder="1" applyAlignment="1" applyProtection="1">
      <alignment horizontal="center" vertical="center"/>
      <protection locked="0"/>
    </xf>
    <xf numFmtId="0" fontId="15" fillId="2" borderId="40" xfId="0" applyFont="1" applyFill="1" applyBorder="1" applyAlignment="1" applyProtection="1">
      <alignment horizontal="center" vertical="center"/>
      <protection locked="0"/>
    </xf>
    <xf numFmtId="0" fontId="15" fillId="2" borderId="41" xfId="0" applyFont="1" applyFill="1" applyBorder="1" applyAlignment="1" applyProtection="1">
      <alignment horizontal="center" vertical="center"/>
      <protection locked="0"/>
    </xf>
    <xf numFmtId="0" fontId="25" fillId="12" borderId="39"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protection hidden="1"/>
    </xf>
    <xf numFmtId="0" fontId="25" fillId="12" borderId="41" xfId="0" applyFont="1" applyFill="1" applyBorder="1" applyAlignment="1" applyProtection="1">
      <alignment horizontal="center" vertical="center"/>
      <protection hidden="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6" borderId="91" xfId="0" applyFont="1" applyFill="1" applyBorder="1" applyAlignment="1" applyProtection="1">
      <alignment horizontal="center"/>
      <protection locked="0"/>
    </xf>
    <xf numFmtId="0" fontId="15" fillId="6" borderId="92" xfId="0" applyFont="1" applyFill="1" applyBorder="1" applyAlignment="1" applyProtection="1">
      <alignment horizontal="center"/>
      <protection locked="0"/>
    </xf>
    <xf numFmtId="0" fontId="15" fillId="6" borderId="93" xfId="0" applyFont="1" applyFill="1" applyBorder="1" applyAlignment="1" applyProtection="1">
      <alignment horizontal="center"/>
      <protection locked="0"/>
    </xf>
    <xf numFmtId="0" fontId="15" fillId="0" borderId="6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4"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center" vertical="center" shrinkToFit="1"/>
    </xf>
    <xf numFmtId="0" fontId="15" fillId="6" borderId="39" xfId="0" applyFont="1" applyFill="1" applyBorder="1" applyAlignment="1" applyProtection="1">
      <alignment horizontal="center"/>
      <protection locked="0"/>
    </xf>
    <xf numFmtId="0" fontId="15" fillId="6" borderId="40" xfId="0" applyFont="1" applyFill="1" applyBorder="1" applyAlignment="1" applyProtection="1">
      <alignment horizontal="center"/>
      <protection locked="0"/>
    </xf>
    <xf numFmtId="0" fontId="15" fillId="6" borderId="41" xfId="0" applyFont="1" applyFill="1" applyBorder="1" applyAlignment="1" applyProtection="1">
      <alignment horizontal="center"/>
      <protection locked="0"/>
    </xf>
    <xf numFmtId="0" fontId="15" fillId="0" borderId="38"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2" fontId="15" fillId="6" borderId="39" xfId="0" applyNumberFormat="1" applyFont="1" applyFill="1" applyBorder="1" applyAlignment="1" applyProtection="1">
      <alignment horizontal="center" vertical="center"/>
      <protection locked="0"/>
    </xf>
    <xf numFmtId="2" fontId="15" fillId="6" borderId="40" xfId="0" applyNumberFormat="1" applyFont="1" applyFill="1" applyBorder="1" applyAlignment="1" applyProtection="1">
      <alignment horizontal="center" vertical="center"/>
      <protection locked="0"/>
    </xf>
    <xf numFmtId="2" fontId="15" fillId="6" borderId="41" xfId="0" applyNumberFormat="1" applyFont="1" applyFill="1" applyBorder="1" applyAlignment="1" applyProtection="1">
      <alignment horizontal="center" vertical="center"/>
      <protection locked="0"/>
    </xf>
    <xf numFmtId="0" fontId="14" fillId="6" borderId="2" xfId="0" applyFont="1" applyFill="1" applyBorder="1" applyAlignment="1" applyProtection="1">
      <alignment horizontal="left" vertical="center"/>
      <protection locked="0"/>
    </xf>
    <xf numFmtId="0" fontId="14" fillId="6" borderId="12" xfId="0" applyFont="1" applyFill="1" applyBorder="1" applyAlignment="1" applyProtection="1">
      <alignment horizontal="left" vertical="center"/>
      <protection locked="0"/>
    </xf>
    <xf numFmtId="0" fontId="14" fillId="6" borderId="3" xfId="0" applyFont="1" applyFill="1" applyBorder="1" applyAlignment="1" applyProtection="1">
      <alignment horizontal="left" vertical="center"/>
      <protection locked="0"/>
    </xf>
    <xf numFmtId="0" fontId="14" fillId="6" borderId="4" xfId="0" applyFont="1" applyFill="1" applyBorder="1" applyAlignment="1" applyProtection="1">
      <alignment horizontal="left" vertical="center"/>
      <protection locked="0"/>
    </xf>
    <xf numFmtId="0" fontId="14" fillId="6" borderId="0" xfId="0" applyFont="1" applyFill="1" applyBorder="1" applyAlignment="1" applyProtection="1">
      <alignment horizontal="left" vertical="center"/>
      <protection locked="0"/>
    </xf>
    <xf numFmtId="0" fontId="14" fillId="6" borderId="5" xfId="0" applyFont="1" applyFill="1" applyBorder="1" applyAlignment="1" applyProtection="1">
      <alignment horizontal="left" vertical="center"/>
      <protection locked="0"/>
    </xf>
    <xf numFmtId="0" fontId="14" fillId="6" borderId="6" xfId="0" applyFont="1" applyFill="1" applyBorder="1" applyAlignment="1" applyProtection="1">
      <alignment horizontal="left" vertical="center"/>
      <protection locked="0"/>
    </xf>
    <xf numFmtId="0" fontId="14" fillId="6" borderId="15" xfId="0" applyFont="1" applyFill="1" applyBorder="1" applyAlignment="1" applyProtection="1">
      <alignment horizontal="left" vertical="center"/>
      <protection locked="0"/>
    </xf>
    <xf numFmtId="0" fontId="14" fillId="6" borderId="7" xfId="0" applyFont="1" applyFill="1" applyBorder="1" applyAlignment="1" applyProtection="1">
      <alignment horizontal="left" vertical="center"/>
      <protection locked="0"/>
    </xf>
    <xf numFmtId="0" fontId="15" fillId="15" borderId="13" xfId="0" applyFont="1" applyFill="1" applyBorder="1" applyAlignment="1" applyProtection="1">
      <alignment horizontal="center" vertical="center" wrapText="1"/>
    </xf>
    <xf numFmtId="0" fontId="15" fillId="15" borderId="24" xfId="0" applyFont="1" applyFill="1" applyBorder="1" applyAlignment="1" applyProtection="1">
      <alignment horizontal="center" vertical="center" wrapText="1"/>
    </xf>
    <xf numFmtId="0" fontId="15" fillId="15" borderId="42" xfId="0" applyFont="1" applyFill="1" applyBorder="1" applyAlignment="1" applyProtection="1">
      <alignment horizontal="center" vertical="center" wrapText="1"/>
    </xf>
    <xf numFmtId="0" fontId="15" fillId="15" borderId="9" xfId="0" applyFont="1" applyFill="1" applyBorder="1" applyAlignment="1" applyProtection="1">
      <alignment horizontal="center" vertical="center" wrapText="1"/>
    </xf>
    <xf numFmtId="0" fontId="15" fillId="15" borderId="10" xfId="0" applyFont="1" applyFill="1" applyBorder="1" applyAlignment="1" applyProtection="1">
      <alignment horizontal="center" vertical="center" wrapText="1"/>
    </xf>
    <xf numFmtId="0" fontId="15" fillId="15" borderId="11" xfId="0" applyFont="1" applyFill="1" applyBorder="1" applyAlignment="1" applyProtection="1">
      <alignment horizontal="center" vertical="center" wrapText="1"/>
    </xf>
    <xf numFmtId="0" fontId="15" fillId="6" borderId="39" xfId="0" applyFont="1" applyFill="1" applyBorder="1" applyAlignment="1" applyProtection="1">
      <alignment horizontal="center" vertical="center"/>
      <protection locked="0"/>
    </xf>
    <xf numFmtId="0" fontId="15" fillId="6" borderId="40" xfId="0" applyFont="1" applyFill="1" applyBorder="1" applyAlignment="1" applyProtection="1">
      <alignment horizontal="center" vertical="center"/>
      <protection locked="0"/>
    </xf>
    <xf numFmtId="0" fontId="15" fillId="6" borderId="41" xfId="0" applyFont="1" applyFill="1" applyBorder="1" applyAlignment="1" applyProtection="1">
      <alignment horizontal="center" vertical="center"/>
      <protection locked="0"/>
    </xf>
    <xf numFmtId="2" fontId="15" fillId="12" borderId="39" xfId="0" applyNumberFormat="1" applyFont="1" applyFill="1" applyBorder="1" applyAlignment="1" applyProtection="1">
      <alignment horizontal="center" vertical="center"/>
      <protection locked="0"/>
    </xf>
    <xf numFmtId="2" fontId="15" fillId="12" borderId="40" xfId="0" applyNumberFormat="1" applyFont="1" applyFill="1" applyBorder="1" applyAlignment="1" applyProtection="1">
      <alignment horizontal="center" vertical="center"/>
      <protection locked="0"/>
    </xf>
    <xf numFmtId="2" fontId="15" fillId="12" borderId="41" xfId="0" applyNumberFormat="1" applyFont="1" applyFill="1" applyBorder="1" applyAlignment="1" applyProtection="1">
      <alignment horizontal="center" vertical="center"/>
      <protection locked="0"/>
    </xf>
    <xf numFmtId="0" fontId="15" fillId="6" borderId="77" xfId="0" applyFont="1" applyFill="1" applyBorder="1" applyAlignment="1" applyProtection="1">
      <alignment horizontal="center" vertical="center"/>
      <protection locked="0"/>
    </xf>
    <xf numFmtId="0" fontId="15" fillId="6" borderId="75" xfId="0" applyFont="1" applyFill="1" applyBorder="1" applyAlignment="1" applyProtection="1">
      <alignment horizontal="center" vertical="center"/>
      <protection locked="0"/>
    </xf>
    <xf numFmtId="0" fontId="15" fillId="6" borderId="76" xfId="0" applyFont="1" applyFill="1" applyBorder="1" applyAlignment="1" applyProtection="1">
      <alignment horizontal="center" vertical="center"/>
      <protection locked="0"/>
    </xf>
    <xf numFmtId="2" fontId="45" fillId="12" borderId="40" xfId="0" applyNumberFormat="1" applyFont="1" applyFill="1" applyBorder="1" applyAlignment="1" applyProtection="1">
      <alignment vertical="center"/>
      <protection hidden="1"/>
    </xf>
    <xf numFmtId="2" fontId="45" fillId="12" borderId="41" xfId="0" applyNumberFormat="1" applyFont="1" applyFill="1" applyBorder="1" applyAlignment="1" applyProtection="1">
      <alignment vertical="center"/>
      <protection hidden="1"/>
    </xf>
    <xf numFmtId="0" fontId="15" fillId="0" borderId="105" xfId="0" applyFont="1" applyFill="1" applyBorder="1" applyAlignment="1">
      <alignment horizontal="center" vertical="center"/>
    </xf>
    <xf numFmtId="0" fontId="15" fillId="0" borderId="42" xfId="0" applyFont="1" applyFill="1" applyBorder="1" applyAlignment="1">
      <alignment horizontal="center" vertical="center"/>
    </xf>
    <xf numFmtId="0" fontId="14" fillId="0" borderId="6"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5" fillId="0" borderId="66" xfId="0" applyFont="1" applyFill="1" applyBorder="1" applyAlignment="1">
      <alignment horizontal="left" vertical="center" shrinkToFit="1"/>
    </xf>
    <xf numFmtId="179" fontId="15" fillId="12" borderId="39" xfId="0" applyNumberFormat="1" applyFont="1" applyFill="1" applyBorder="1" applyAlignment="1" applyProtection="1">
      <alignment horizontal="center" vertical="center"/>
      <protection hidden="1"/>
    </xf>
    <xf numFmtId="179" fontId="15" fillId="12" borderId="40" xfId="0" applyNumberFormat="1" applyFont="1" applyFill="1" applyBorder="1" applyAlignment="1" applyProtection="1">
      <alignment horizontal="center" vertical="center"/>
      <protection hidden="1"/>
    </xf>
    <xf numFmtId="179" fontId="15" fillId="12" borderId="41" xfId="0" applyNumberFormat="1" applyFont="1" applyFill="1" applyBorder="1" applyAlignment="1" applyProtection="1">
      <alignment horizontal="center" vertical="center"/>
      <protection hidden="1"/>
    </xf>
    <xf numFmtId="2" fontId="15" fillId="6" borderId="91" xfId="0" applyNumberFormat="1" applyFont="1" applyFill="1" applyBorder="1" applyAlignment="1" applyProtection="1">
      <alignment horizontal="center" vertical="center"/>
      <protection locked="0"/>
    </xf>
    <xf numFmtId="2" fontId="15" fillId="6" borderId="92" xfId="0" applyNumberFormat="1" applyFont="1" applyFill="1" applyBorder="1" applyAlignment="1" applyProtection="1">
      <alignment horizontal="center" vertical="center"/>
      <protection locked="0"/>
    </xf>
    <xf numFmtId="2" fontId="15" fillId="6" borderId="93" xfId="0" applyNumberFormat="1" applyFont="1" applyFill="1" applyBorder="1" applyAlignment="1" applyProtection="1">
      <alignment horizontal="center" vertical="center"/>
      <protection locked="0"/>
    </xf>
    <xf numFmtId="0" fontId="15"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quotePrefix="1"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03" xfId="0" applyFont="1" applyFill="1" applyBorder="1" applyAlignment="1">
      <alignment horizontal="center" vertical="center"/>
    </xf>
    <xf numFmtId="0" fontId="15" fillId="0" borderId="104" xfId="0" applyFont="1" applyFill="1" applyBorder="1" applyAlignment="1">
      <alignment horizontal="center" vertical="center"/>
    </xf>
    <xf numFmtId="0" fontId="14" fillId="0" borderId="9"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37" xfId="0" applyFont="1" applyFill="1" applyBorder="1" applyAlignment="1">
      <alignment horizontal="left" vertical="center" shrinkToFit="1"/>
    </xf>
    <xf numFmtId="2" fontId="15" fillId="6" borderId="71" xfId="0" applyNumberFormat="1" applyFont="1" applyFill="1" applyBorder="1" applyAlignment="1" applyProtection="1">
      <alignment horizontal="center" vertical="center"/>
      <protection locked="0"/>
    </xf>
    <xf numFmtId="2" fontId="15" fillId="6" borderId="0" xfId="0" applyNumberFormat="1" applyFont="1" applyFill="1" applyBorder="1" applyAlignment="1" applyProtection="1">
      <alignment horizontal="center" vertical="center"/>
      <protection locked="0"/>
    </xf>
    <xf numFmtId="2" fontId="15" fillId="6" borderId="48" xfId="0" applyNumberFormat="1" applyFont="1" applyFill="1" applyBorder="1" applyAlignment="1" applyProtection="1">
      <alignment horizontal="center" vertical="center"/>
      <protection locked="0"/>
    </xf>
    <xf numFmtId="56" fontId="15" fillId="0" borderId="1" xfId="0" quotePrefix="1" applyNumberFormat="1" applyFont="1" applyFill="1" applyBorder="1" applyAlignment="1">
      <alignment horizontal="center" vertical="center"/>
    </xf>
    <xf numFmtId="0" fontId="14" fillId="0" borderId="10"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5" fillId="0" borderId="43"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44" xfId="0" applyFont="1" applyFill="1" applyBorder="1" applyAlignment="1">
      <alignment horizontal="left" vertical="center"/>
    </xf>
    <xf numFmtId="0" fontId="33" fillId="10" borderId="9" xfId="0" applyFont="1" applyFill="1" applyBorder="1" applyAlignment="1">
      <alignment vertical="center"/>
    </xf>
    <xf numFmtId="0" fontId="33" fillId="10" borderId="10" xfId="0" applyFont="1" applyFill="1" applyBorder="1" applyAlignment="1">
      <alignment vertical="center"/>
    </xf>
    <xf numFmtId="0" fontId="33" fillId="10" borderId="11" xfId="0" applyFont="1" applyFill="1" applyBorder="1" applyAlignment="1">
      <alignment vertical="center"/>
    </xf>
    <xf numFmtId="0" fontId="33" fillId="0" borderId="9"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3" xfId="0" applyFont="1" applyFill="1" applyBorder="1" applyAlignment="1">
      <alignment vertical="center"/>
    </xf>
    <xf numFmtId="0" fontId="15" fillId="0" borderId="46" xfId="0" applyFont="1" applyFill="1" applyBorder="1" applyAlignment="1">
      <alignment horizontal="left" vertical="top" wrapText="1"/>
    </xf>
    <xf numFmtId="0" fontId="15" fillId="0" borderId="47"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49"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7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86" xfId="0" applyFont="1" applyFill="1" applyBorder="1" applyAlignment="1">
      <alignment horizontal="left" vertical="center" shrinkToFit="1"/>
    </xf>
    <xf numFmtId="0" fontId="15" fillId="0" borderId="46" xfId="0" applyFont="1" applyFill="1" applyBorder="1" applyAlignment="1">
      <alignment horizontal="left" vertical="center" shrinkToFit="1"/>
    </xf>
    <xf numFmtId="0" fontId="15" fillId="0" borderId="47" xfId="0" applyFont="1" applyFill="1" applyBorder="1" applyAlignment="1">
      <alignment horizontal="left" vertical="center" shrinkToFit="1"/>
    </xf>
    <xf numFmtId="0" fontId="15" fillId="0" borderId="26"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46" xfId="0" applyFont="1" applyFill="1" applyBorder="1" applyAlignment="1">
      <alignment horizontal="left" vertical="center" wrapText="1" shrinkToFit="1"/>
    </xf>
    <xf numFmtId="0" fontId="15" fillId="0" borderId="47"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15" fillId="0" borderId="7" xfId="0" applyFont="1" applyFill="1" applyBorder="1" applyAlignment="1">
      <alignment horizontal="left" vertical="center" wrapText="1" shrinkToFit="1"/>
    </xf>
    <xf numFmtId="0" fontId="15" fillId="12" borderId="6" xfId="0" applyFont="1" applyFill="1" applyBorder="1" applyAlignment="1" applyProtection="1">
      <alignment horizontal="center" vertical="center"/>
      <protection hidden="1"/>
    </xf>
    <xf numFmtId="0" fontId="15" fillId="12" borderId="15" xfId="0" applyFont="1" applyFill="1" applyBorder="1" applyAlignment="1" applyProtection="1">
      <alignment horizontal="center" vertical="center"/>
      <protection hidden="1"/>
    </xf>
    <xf numFmtId="0" fontId="15" fillId="0" borderId="11" xfId="0" applyFont="1" applyFill="1" applyBorder="1" applyAlignment="1">
      <alignment horizontal="center"/>
    </xf>
    <xf numFmtId="2" fontId="15" fillId="6" borderId="50" xfId="0" applyNumberFormat="1" applyFont="1" applyFill="1" applyBorder="1" applyAlignment="1" applyProtection="1">
      <alignment horizontal="center" vertical="center"/>
      <protection locked="0"/>
    </xf>
    <xf numFmtId="2" fontId="15" fillId="6" borderId="51" xfId="0" applyNumberFormat="1" applyFont="1" applyFill="1" applyBorder="1" applyAlignment="1" applyProtection="1">
      <alignment horizontal="center" vertical="center"/>
      <protection locked="0"/>
    </xf>
    <xf numFmtId="2" fontId="15" fillId="6" borderId="52" xfId="0" applyNumberFormat="1" applyFont="1" applyFill="1" applyBorder="1" applyAlignment="1" applyProtection="1">
      <alignment horizontal="center" vertical="center"/>
      <protection locked="0"/>
    </xf>
    <xf numFmtId="0" fontId="15" fillId="12" borderId="9" xfId="0" applyFont="1" applyFill="1" applyBorder="1" applyAlignment="1" applyProtection="1">
      <alignment horizontal="center" vertical="center"/>
      <protection hidden="1"/>
    </xf>
    <xf numFmtId="0" fontId="15" fillId="12" borderId="10" xfId="0" applyFont="1" applyFill="1" applyBorder="1" applyAlignment="1" applyProtection="1">
      <alignment horizontal="center" vertical="center"/>
      <protection hidden="1"/>
    </xf>
    <xf numFmtId="0" fontId="15" fillId="0" borderId="7" xfId="0" applyFont="1" applyFill="1" applyBorder="1" applyAlignment="1">
      <alignment horizontal="center"/>
    </xf>
    <xf numFmtId="0" fontId="15" fillId="12" borderId="101" xfId="0" applyFont="1" applyFill="1" applyBorder="1" applyAlignment="1" applyProtection="1">
      <alignment horizontal="center" vertical="center"/>
      <protection hidden="1"/>
    </xf>
    <xf numFmtId="0" fontId="15" fillId="12" borderId="32" xfId="0" applyFont="1" applyFill="1" applyBorder="1" applyAlignment="1" applyProtection="1">
      <alignment horizontal="center" vertical="center"/>
      <protection hidden="1"/>
    </xf>
    <xf numFmtId="2" fontId="15" fillId="12" borderId="50" xfId="0" applyNumberFormat="1" applyFont="1" applyFill="1" applyBorder="1" applyAlignment="1" applyProtection="1">
      <alignment horizontal="center" vertical="center"/>
      <protection locked="0"/>
    </xf>
    <xf numFmtId="2" fontId="15" fillId="12" borderId="51" xfId="0" applyNumberFormat="1" applyFont="1" applyFill="1" applyBorder="1" applyAlignment="1" applyProtection="1">
      <alignment horizontal="center" vertical="center"/>
      <protection locked="0"/>
    </xf>
    <xf numFmtId="2" fontId="15" fillId="12" borderId="52" xfId="0" applyNumberFormat="1" applyFont="1" applyFill="1" applyBorder="1" applyAlignment="1" applyProtection="1">
      <alignment horizontal="center" vertical="center"/>
      <protection locked="0"/>
    </xf>
    <xf numFmtId="0" fontId="14" fillId="0" borderId="2" xfId="0" applyFont="1" applyFill="1" applyBorder="1" applyAlignment="1">
      <alignment horizontal="left" vertical="center" wrapText="1" shrinkToFit="1"/>
    </xf>
    <xf numFmtId="0" fontId="14" fillId="0" borderId="12" xfId="0" applyFont="1" applyFill="1" applyBorder="1" applyAlignment="1">
      <alignment horizontal="left" vertical="center" wrapText="1" shrinkToFit="1"/>
    </xf>
    <xf numFmtId="179" fontId="15" fillId="6" borderId="31" xfId="0" applyNumberFormat="1" applyFont="1" applyFill="1" applyBorder="1" applyAlignment="1" applyProtection="1">
      <alignment horizontal="center" vertical="center"/>
      <protection locked="0"/>
    </xf>
    <xf numFmtId="179" fontId="15" fillId="6" borderId="32" xfId="0" applyNumberFormat="1" applyFont="1" applyFill="1" applyBorder="1" applyAlignment="1" applyProtection="1">
      <alignment horizontal="center" vertical="center"/>
      <protection locked="0"/>
    </xf>
    <xf numFmtId="179" fontId="15" fillId="6" borderId="33" xfId="0" applyNumberFormat="1" applyFont="1" applyFill="1" applyBorder="1" applyAlignment="1" applyProtection="1">
      <alignment horizontal="center" vertical="center"/>
      <protection locked="0"/>
    </xf>
    <xf numFmtId="0" fontId="15" fillId="0" borderId="10" xfId="0" applyFont="1" applyFill="1" applyBorder="1" applyAlignment="1">
      <alignment horizontal="center" vertical="center" shrinkToFit="1"/>
    </xf>
    <xf numFmtId="0" fontId="15" fillId="0" borderId="86"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57" xfId="0" applyFont="1" applyFill="1" applyBorder="1" applyAlignment="1">
      <alignment horizontal="left" vertical="center"/>
    </xf>
    <xf numFmtId="0" fontId="15" fillId="0" borderId="58" xfId="0" applyFont="1" applyFill="1" applyBorder="1" applyAlignment="1">
      <alignment horizontal="left" vertical="center"/>
    </xf>
    <xf numFmtId="0" fontId="15" fillId="0" borderId="59" xfId="0" applyFont="1" applyFill="1" applyBorder="1" applyAlignment="1">
      <alignment horizontal="left" vertical="center"/>
    </xf>
    <xf numFmtId="0" fontId="33" fillId="0" borderId="2" xfId="0" applyFont="1" applyFill="1" applyBorder="1" applyAlignment="1">
      <alignment vertical="center"/>
    </xf>
    <xf numFmtId="0" fontId="33" fillId="14" borderId="9" xfId="0" applyFont="1" applyFill="1" applyBorder="1" applyAlignment="1">
      <alignment vertical="center"/>
    </xf>
    <xf numFmtId="0" fontId="33" fillId="14" borderId="10" xfId="0" applyFont="1" applyFill="1" applyBorder="1" applyAlignment="1">
      <alignment vertical="center"/>
    </xf>
    <xf numFmtId="0" fontId="33" fillId="14" borderId="11" xfId="0" applyFont="1" applyFill="1" applyBorder="1" applyAlignment="1">
      <alignment vertical="center"/>
    </xf>
    <xf numFmtId="0" fontId="15" fillId="0" borderId="23" xfId="0" applyFont="1" applyFill="1" applyBorder="1" applyAlignment="1">
      <alignment horizontal="left" vertical="center" wrapText="1" shrinkToFit="1"/>
    </xf>
    <xf numFmtId="0" fontId="15" fillId="0" borderId="25" xfId="0" applyFont="1" applyFill="1" applyBorder="1" applyAlignment="1">
      <alignment horizontal="left" vertical="center" wrapText="1" shrinkToFit="1"/>
    </xf>
    <xf numFmtId="0" fontId="15" fillId="0" borderId="2"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48" xfId="0" applyFont="1" applyBorder="1" applyAlignment="1">
      <alignment horizontal="left" vertical="center" wrapText="1"/>
    </xf>
    <xf numFmtId="0" fontId="14" fillId="0" borderId="6" xfId="0" applyFont="1" applyBorder="1" applyAlignment="1">
      <alignment horizontal="left" vertical="center" wrapText="1"/>
    </xf>
    <xf numFmtId="0" fontId="14" fillId="0" borderId="15" xfId="0" applyFont="1" applyBorder="1" applyAlignment="1">
      <alignment horizontal="left" vertical="center" wrapText="1"/>
    </xf>
    <xf numFmtId="0" fontId="14" fillId="0" borderId="66" xfId="0" applyFont="1" applyBorder="1" applyAlignment="1">
      <alignment horizontal="left" vertical="center" wrapText="1"/>
    </xf>
    <xf numFmtId="0" fontId="15" fillId="0" borderId="23"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46"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72"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left"/>
    </xf>
    <xf numFmtId="0" fontId="15" fillId="0" borderId="12" xfId="0" applyFont="1" applyFill="1" applyBorder="1" applyAlignment="1">
      <alignment horizontal="left"/>
    </xf>
    <xf numFmtId="0" fontId="15" fillId="0" borderId="3" xfId="0" applyFont="1" applyFill="1" applyBorder="1" applyAlignment="1">
      <alignment horizontal="left"/>
    </xf>
    <xf numFmtId="0" fontId="15"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9" xfId="0" applyFont="1" applyFill="1" applyBorder="1" applyAlignment="1">
      <alignment horizontal="left" vertical="center"/>
    </xf>
    <xf numFmtId="179" fontId="15" fillId="6" borderId="39" xfId="0" applyNumberFormat="1" applyFont="1" applyFill="1" applyBorder="1" applyAlignment="1" applyProtection="1">
      <alignment horizontal="center" vertical="center"/>
      <protection locked="0"/>
    </xf>
    <xf numFmtId="179" fontId="15" fillId="6" borderId="40" xfId="0" applyNumberFormat="1" applyFont="1" applyFill="1" applyBorder="1" applyAlignment="1" applyProtection="1">
      <alignment horizontal="center" vertical="center"/>
      <protection locked="0"/>
    </xf>
    <xf numFmtId="179" fontId="15" fillId="6" borderId="41" xfId="0" applyNumberFormat="1" applyFont="1" applyFill="1" applyBorder="1" applyAlignment="1" applyProtection="1">
      <alignment horizontal="center" vertical="center"/>
      <protection locked="0"/>
    </xf>
    <xf numFmtId="0" fontId="15" fillId="0" borderId="5" xfId="0" applyFont="1" applyFill="1" applyBorder="1" applyAlignment="1">
      <alignment horizontal="center"/>
    </xf>
    <xf numFmtId="0" fontId="15" fillId="0" borderId="15" xfId="0" applyFont="1" applyFill="1" applyBorder="1" applyAlignment="1">
      <alignment horizontal="center"/>
    </xf>
    <xf numFmtId="0" fontId="14" fillId="0" borderId="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5" fillId="0" borderId="32"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14" fillId="0" borderId="2"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6" borderId="50" xfId="0" applyFont="1" applyFill="1" applyBorder="1" applyAlignment="1" applyProtection="1">
      <alignment horizontal="left" vertical="center" wrapText="1"/>
      <protection locked="0"/>
    </xf>
    <xf numFmtId="0" fontId="15" fillId="6" borderId="51" xfId="0" applyFont="1" applyFill="1" applyBorder="1" applyAlignment="1" applyProtection="1">
      <alignment horizontal="left" vertical="center" wrapText="1"/>
      <protection locked="0"/>
    </xf>
    <xf numFmtId="0" fontId="15" fillId="6" borderId="52" xfId="0" applyFont="1" applyFill="1" applyBorder="1" applyAlignment="1" applyProtection="1">
      <alignment horizontal="left" vertical="center" wrapText="1"/>
      <protection locked="0"/>
    </xf>
    <xf numFmtId="0" fontId="15" fillId="6" borderId="54" xfId="0" applyFont="1" applyFill="1" applyBorder="1" applyAlignment="1" applyProtection="1">
      <alignment horizontal="left" vertical="center" wrapText="1"/>
      <protection locked="0"/>
    </xf>
    <xf numFmtId="0" fontId="15" fillId="6" borderId="55" xfId="0" applyFont="1" applyFill="1" applyBorder="1" applyAlignment="1" applyProtection="1">
      <alignment horizontal="left" vertical="center" wrapText="1"/>
      <protection locked="0"/>
    </xf>
    <xf numFmtId="0" fontId="15" fillId="6" borderId="56" xfId="0" applyFont="1" applyFill="1" applyBorder="1" applyAlignment="1" applyProtection="1">
      <alignment horizontal="left" vertical="center" wrapText="1"/>
      <protection locked="0"/>
    </xf>
    <xf numFmtId="0" fontId="15" fillId="6" borderId="50" xfId="0" applyFont="1" applyFill="1" applyBorder="1" applyAlignment="1" applyProtection="1">
      <alignment horizontal="left" vertical="center"/>
      <protection locked="0"/>
    </xf>
    <xf numFmtId="0" fontId="15" fillId="6" borderId="51" xfId="0" applyFont="1" applyFill="1" applyBorder="1" applyAlignment="1" applyProtection="1">
      <alignment horizontal="left" vertical="center"/>
      <protection locked="0"/>
    </xf>
    <xf numFmtId="0" fontId="15" fillId="6" borderId="52" xfId="0" applyFont="1" applyFill="1" applyBorder="1" applyAlignment="1" applyProtection="1">
      <alignment horizontal="left" vertical="center"/>
      <protection locked="0"/>
    </xf>
    <xf numFmtId="0" fontId="15" fillId="6" borderId="54" xfId="0" applyFont="1" applyFill="1" applyBorder="1" applyAlignment="1" applyProtection="1">
      <alignment horizontal="left" vertical="center"/>
      <protection locked="0"/>
    </xf>
    <xf numFmtId="0" fontId="15" fillId="6" borderId="55" xfId="0" applyFont="1" applyFill="1" applyBorder="1" applyAlignment="1" applyProtection="1">
      <alignment horizontal="left" vertical="center"/>
      <protection locked="0"/>
    </xf>
    <xf numFmtId="0" fontId="15" fillId="6" borderId="56" xfId="0" applyFont="1" applyFill="1" applyBorder="1" applyAlignment="1" applyProtection="1">
      <alignment horizontal="left" vertical="center"/>
      <protection locked="0"/>
    </xf>
    <xf numFmtId="0" fontId="15" fillId="0" borderId="18"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5" fillId="4" borderId="39" xfId="0" applyFont="1" applyFill="1" applyBorder="1" applyAlignment="1" applyProtection="1">
      <alignment horizontal="left" vertical="center" shrinkToFit="1"/>
      <protection locked="0"/>
    </xf>
    <xf numFmtId="0" fontId="15" fillId="4" borderId="40" xfId="0" applyFont="1" applyFill="1" applyBorder="1" applyAlignment="1" applyProtection="1">
      <alignment horizontal="left" vertical="center" shrinkToFit="1"/>
      <protection locked="0"/>
    </xf>
    <xf numFmtId="0" fontId="15" fillId="4" borderId="41" xfId="0" applyFont="1" applyFill="1" applyBorder="1" applyAlignment="1" applyProtection="1">
      <alignment horizontal="left" vertical="center" shrinkToFit="1"/>
      <protection locked="0"/>
    </xf>
    <xf numFmtId="0" fontId="33" fillId="3" borderId="9" xfId="0" applyFont="1" applyFill="1" applyBorder="1" applyAlignment="1">
      <alignment vertical="center"/>
    </xf>
    <xf numFmtId="0" fontId="33" fillId="3" borderId="10" xfId="0" applyFont="1" applyFill="1" applyBorder="1" applyAlignment="1">
      <alignment vertical="center"/>
    </xf>
    <xf numFmtId="0" fontId="33" fillId="3" borderId="11" xfId="0" applyFont="1" applyFill="1" applyBorder="1" applyAlignment="1">
      <alignment vertical="center"/>
    </xf>
    <xf numFmtId="0" fontId="15" fillId="4" borderId="39" xfId="0" applyFont="1" applyFill="1" applyBorder="1" applyAlignment="1" applyProtection="1">
      <alignment vertical="center" shrinkToFit="1"/>
      <protection locked="0"/>
    </xf>
    <xf numFmtId="0" fontId="15" fillId="4" borderId="40" xfId="0" applyFont="1" applyFill="1" applyBorder="1" applyAlignment="1" applyProtection="1">
      <alignment vertical="center" shrinkToFit="1"/>
      <protection locked="0"/>
    </xf>
    <xf numFmtId="0" fontId="15" fillId="4" borderId="41" xfId="0" applyFont="1" applyFill="1" applyBorder="1" applyAlignment="1" applyProtection="1">
      <alignment vertical="center" shrinkToFit="1"/>
      <protection locked="0"/>
    </xf>
    <xf numFmtId="0" fontId="14" fillId="0" borderId="9" xfId="0" applyFont="1" applyFill="1" applyBorder="1" applyAlignment="1">
      <alignment horizontal="left"/>
    </xf>
    <xf numFmtId="0" fontId="15" fillId="0" borderId="10" xfId="0" applyFont="1" applyFill="1" applyBorder="1" applyAlignment="1">
      <alignment horizontal="left"/>
    </xf>
    <xf numFmtId="0" fontId="15" fillId="0" borderId="0" xfId="0" applyFont="1" applyFill="1" applyBorder="1" applyAlignment="1">
      <alignment horizontal="left"/>
    </xf>
    <xf numFmtId="0" fontId="15" fillId="0" borderId="11" xfId="0" applyFont="1" applyFill="1" applyBorder="1" applyAlignment="1">
      <alignment horizontal="left"/>
    </xf>
    <xf numFmtId="179" fontId="15" fillId="4" borderId="39" xfId="0" applyNumberFormat="1" applyFont="1" applyFill="1" applyBorder="1" applyAlignment="1" applyProtection="1">
      <alignment horizontal="center" vertical="center"/>
      <protection locked="0"/>
    </xf>
    <xf numFmtId="179" fontId="15" fillId="4" borderId="40" xfId="0" applyNumberFormat="1" applyFont="1" applyFill="1" applyBorder="1" applyAlignment="1" applyProtection="1">
      <alignment horizontal="center" vertical="center"/>
      <protection locked="0"/>
    </xf>
    <xf numFmtId="179" fontId="15" fillId="4" borderId="41" xfId="0" applyNumberFormat="1"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40" fontId="15" fillId="6" borderId="43" xfId="1" applyNumberFormat="1" applyFont="1" applyFill="1" applyBorder="1" applyAlignment="1" applyProtection="1">
      <alignment horizontal="center" vertical="center"/>
      <protection locked="0"/>
    </xf>
    <xf numFmtId="40" fontId="15" fillId="6" borderId="19" xfId="1" applyNumberFormat="1" applyFont="1" applyFill="1" applyBorder="1" applyAlignment="1" applyProtection="1">
      <alignment horizontal="center" vertical="center"/>
      <protection locked="0"/>
    </xf>
    <xf numFmtId="40" fontId="15" fillId="6" borderId="65" xfId="1" applyNumberFormat="1" applyFont="1" applyFill="1" applyBorder="1" applyAlignment="1" applyProtection="1">
      <alignment horizontal="center" vertical="center"/>
      <protection locked="0"/>
    </xf>
    <xf numFmtId="40" fontId="15" fillId="12" borderId="54" xfId="0" applyNumberFormat="1" applyFont="1" applyFill="1" applyBorder="1" applyAlignment="1" applyProtection="1">
      <alignment horizontal="center" vertical="center"/>
      <protection hidden="1"/>
    </xf>
    <xf numFmtId="40" fontId="45" fillId="12" borderId="55" xfId="0" applyNumberFormat="1" applyFont="1" applyFill="1" applyBorder="1" applyProtection="1">
      <protection hidden="1"/>
    </xf>
    <xf numFmtId="40" fontId="45" fillId="12" borderId="56" xfId="0" applyNumberFormat="1" applyFont="1" applyFill="1" applyBorder="1" applyProtection="1">
      <protection hidden="1"/>
    </xf>
    <xf numFmtId="40" fontId="15" fillId="6" borderId="50" xfId="1" applyNumberFormat="1" applyFont="1" applyFill="1" applyBorder="1" applyAlignment="1" applyProtection="1">
      <alignment horizontal="center" vertical="center"/>
      <protection locked="0"/>
    </xf>
    <xf numFmtId="40" fontId="15" fillId="6" borderId="51" xfId="1" applyNumberFormat="1" applyFont="1" applyFill="1" applyBorder="1" applyAlignment="1" applyProtection="1">
      <alignment horizontal="center" vertical="center"/>
      <protection locked="0"/>
    </xf>
    <xf numFmtId="40" fontId="15" fillId="6" borderId="52" xfId="1" applyNumberFormat="1" applyFont="1" applyFill="1" applyBorder="1" applyAlignment="1" applyProtection="1">
      <alignment horizontal="center" vertical="center"/>
      <protection locked="0"/>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45" fillId="0" borderId="40" xfId="0" applyFont="1" applyBorder="1" applyAlignment="1" applyProtection="1">
      <alignment vertical="center"/>
      <protection locked="0"/>
    </xf>
    <xf numFmtId="0" fontId="45" fillId="0" borderId="41" xfId="0" applyFont="1" applyBorder="1" applyAlignment="1" applyProtection="1">
      <alignment vertical="center"/>
      <protection locked="0"/>
    </xf>
    <xf numFmtId="0" fontId="15" fillId="0" borderId="60" xfId="0" applyFont="1" applyFill="1" applyBorder="1" applyAlignment="1">
      <alignment vertical="center"/>
    </xf>
    <xf numFmtId="0" fontId="15" fillId="0" borderId="18" xfId="0" applyFont="1" applyFill="1" applyBorder="1" applyAlignment="1">
      <alignment vertical="center"/>
    </xf>
    <xf numFmtId="0" fontId="15" fillId="0" borderId="73" xfId="0" applyFont="1" applyFill="1" applyBorder="1" applyAlignment="1">
      <alignment vertical="center"/>
    </xf>
    <xf numFmtId="181" fontId="15" fillId="12" borderId="39" xfId="0" applyNumberFormat="1" applyFont="1" applyFill="1" applyBorder="1" applyAlignment="1" applyProtection="1">
      <alignment horizontal="center" vertical="center"/>
      <protection hidden="1"/>
    </xf>
    <xf numFmtId="181" fontId="15" fillId="12" borderId="40" xfId="0" applyNumberFormat="1" applyFont="1" applyFill="1" applyBorder="1" applyAlignment="1" applyProtection="1">
      <alignment horizontal="center" vertical="center"/>
      <protection hidden="1"/>
    </xf>
    <xf numFmtId="181" fontId="15" fillId="12" borderId="41" xfId="0" applyNumberFormat="1" applyFont="1" applyFill="1" applyBorder="1" applyAlignment="1" applyProtection="1">
      <alignment horizontal="center" vertical="center"/>
      <protection hidden="1"/>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15" fillId="4" borderId="39" xfId="0" applyFont="1" applyFill="1" applyBorder="1" applyAlignment="1" applyProtection="1">
      <alignment horizontal="left" vertical="center"/>
      <protection locked="0"/>
    </xf>
    <xf numFmtId="0" fontId="15" fillId="4" borderId="40" xfId="0" applyFont="1" applyFill="1" applyBorder="1" applyAlignment="1" applyProtection="1">
      <alignment horizontal="left" vertical="center"/>
      <protection locked="0"/>
    </xf>
    <xf numFmtId="0" fontId="15" fillId="4" borderId="41" xfId="0" applyFont="1" applyFill="1" applyBorder="1" applyAlignment="1" applyProtection="1">
      <alignment horizontal="left" vertical="center"/>
      <protection locked="0"/>
    </xf>
    <xf numFmtId="0" fontId="15" fillId="0" borderId="67" xfId="0" applyFont="1" applyFill="1" applyBorder="1" applyAlignment="1">
      <alignment horizontal="center"/>
    </xf>
    <xf numFmtId="0" fontId="15" fillId="0" borderId="2" xfId="0" applyFont="1" applyFill="1" applyBorder="1" applyAlignment="1">
      <alignment vertical="center"/>
    </xf>
    <xf numFmtId="0" fontId="15" fillId="0" borderId="12" xfId="0" applyFont="1" applyFill="1" applyBorder="1" applyAlignment="1">
      <alignment vertical="center"/>
    </xf>
    <xf numFmtId="0" fontId="15" fillId="0" borderId="10" xfId="0" applyFont="1" applyFill="1" applyBorder="1" applyAlignment="1" applyProtection="1">
      <alignment horizontal="center" vertical="center" shrinkToFit="1"/>
      <protection locked="0"/>
    </xf>
    <xf numFmtId="2" fontId="15" fillId="6" borderId="39" xfId="0" applyNumberFormat="1" applyFont="1" applyFill="1" applyBorder="1" applyAlignment="1" applyProtection="1">
      <alignment horizontal="center"/>
      <protection locked="0"/>
    </xf>
    <xf numFmtId="2" fontId="15" fillId="6" borderId="40" xfId="0" applyNumberFormat="1" applyFont="1" applyFill="1" applyBorder="1" applyAlignment="1" applyProtection="1">
      <alignment horizontal="center"/>
      <protection locked="0"/>
    </xf>
    <xf numFmtId="2" fontId="15" fillId="6" borderId="41" xfId="0" applyNumberFormat="1" applyFont="1" applyFill="1" applyBorder="1" applyAlignment="1" applyProtection="1">
      <alignment horizontal="center"/>
      <protection locked="0"/>
    </xf>
    <xf numFmtId="0" fontId="15" fillId="0" borderId="1" xfId="0" applyFont="1" applyBorder="1" applyAlignment="1">
      <alignment horizontal="center"/>
    </xf>
    <xf numFmtId="0" fontId="15" fillId="0" borderId="38" xfId="0" applyFont="1" applyFill="1" applyBorder="1" applyAlignment="1">
      <alignment horizontal="center"/>
    </xf>
    <xf numFmtId="0" fontId="14" fillId="0" borderId="6" xfId="0" applyFont="1" applyFill="1" applyBorder="1" applyAlignment="1">
      <alignment vertical="center"/>
    </xf>
    <xf numFmtId="0" fontId="14" fillId="0" borderId="15" xfId="0" applyFont="1" applyFill="1" applyBorder="1" applyAlignment="1">
      <alignment vertical="center"/>
    </xf>
    <xf numFmtId="0" fontId="33" fillId="0" borderId="11" xfId="0" applyFont="1" applyFill="1" applyBorder="1" applyAlignment="1">
      <alignment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14" fillId="0" borderId="37" xfId="0" applyFont="1" applyFill="1" applyBorder="1" applyAlignment="1">
      <alignment vertical="center"/>
    </xf>
    <xf numFmtId="0" fontId="15" fillId="0" borderId="38" xfId="0" applyFont="1" applyFill="1" applyBorder="1" applyAlignment="1">
      <alignment horizontal="center" vertical="center"/>
    </xf>
    <xf numFmtId="0" fontId="14" fillId="0" borderId="2" xfId="0" applyFont="1" applyFill="1" applyBorder="1" applyAlignment="1">
      <alignment vertical="center"/>
    </xf>
    <xf numFmtId="0" fontId="14" fillId="0" borderId="12" xfId="0" applyFont="1" applyFill="1" applyBorder="1" applyAlignment="1">
      <alignment vertical="center"/>
    </xf>
    <xf numFmtId="0" fontId="14" fillId="0" borderId="0" xfId="0" applyFont="1" applyFill="1" applyBorder="1" applyAlignment="1">
      <alignment vertical="center"/>
    </xf>
    <xf numFmtId="0" fontId="45" fillId="0" borderId="9" xfId="0" applyFont="1" applyFill="1" applyBorder="1" applyAlignment="1">
      <alignment horizontal="center"/>
    </xf>
    <xf numFmtId="0" fontId="45" fillId="0" borderId="10" xfId="0" applyFont="1" applyFill="1" applyBorder="1" applyAlignment="1">
      <alignment horizontal="center"/>
    </xf>
    <xf numFmtId="0" fontId="45" fillId="0" borderId="11" xfId="0" applyFont="1" applyFill="1" applyBorder="1" applyAlignment="1">
      <alignment horizontal="center"/>
    </xf>
    <xf numFmtId="0" fontId="15" fillId="0" borderId="31" xfId="0" applyFont="1" applyFill="1" applyBorder="1" applyAlignment="1">
      <alignment horizontal="center"/>
    </xf>
    <xf numFmtId="0" fontId="15" fillId="0" borderId="87" xfId="0" applyFont="1" applyFill="1" applyBorder="1" applyAlignment="1">
      <alignment horizontal="center"/>
    </xf>
    <xf numFmtId="0" fontId="10" fillId="0" borderId="1" xfId="0" applyFont="1" applyFill="1" applyBorder="1" applyAlignment="1">
      <alignment horizontal="center"/>
    </xf>
    <xf numFmtId="0" fontId="16" fillId="0" borderId="1" xfId="0" applyFont="1" applyFill="1" applyBorder="1" applyAlignment="1">
      <alignment horizont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37" xfId="0" applyFont="1" applyFill="1" applyBorder="1" applyAlignment="1">
      <alignment vertical="center"/>
    </xf>
    <xf numFmtId="0" fontId="33" fillId="0" borderId="6" xfId="0" applyFont="1" applyFill="1" applyBorder="1" applyAlignment="1">
      <alignment vertical="center"/>
    </xf>
    <xf numFmtId="179" fontId="15" fillId="6" borderId="91" xfId="0" applyNumberFormat="1" applyFont="1" applyFill="1" applyBorder="1" applyAlignment="1" applyProtection="1">
      <alignment horizontal="center" vertical="center"/>
      <protection locked="0"/>
    </xf>
    <xf numFmtId="179" fontId="15" fillId="6" borderId="92" xfId="0" applyNumberFormat="1" applyFont="1" applyFill="1" applyBorder="1" applyAlignment="1" applyProtection="1">
      <alignment horizontal="center" vertical="center"/>
      <protection locked="0"/>
    </xf>
    <xf numFmtId="179" fontId="15" fillId="6" borderId="93" xfId="0" applyNumberFormat="1"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xf>
    <xf numFmtId="0" fontId="45" fillId="0" borderId="40" xfId="0" applyFont="1" applyFill="1" applyBorder="1" applyAlignment="1" applyProtection="1">
      <alignment vertical="center"/>
    </xf>
    <xf numFmtId="0" fontId="45" fillId="0" borderId="41" xfId="0" applyFont="1" applyFill="1" applyBorder="1" applyAlignment="1" applyProtection="1">
      <alignment vertical="center"/>
    </xf>
    <xf numFmtId="0" fontId="15" fillId="0" borderId="38" xfId="0" applyFont="1" applyFill="1" applyBorder="1" applyAlignment="1">
      <alignment horizontal="left" shrinkToFit="1"/>
    </xf>
    <xf numFmtId="0" fontId="15" fillId="0" borderId="10" xfId="0" applyFont="1" applyFill="1" applyBorder="1" applyAlignment="1">
      <alignment horizontal="left" shrinkToFit="1"/>
    </xf>
    <xf numFmtId="0" fontId="15" fillId="0" borderId="11" xfId="0" applyFont="1" applyFill="1" applyBorder="1" applyAlignment="1">
      <alignment horizontal="left" shrinkToFit="1"/>
    </xf>
    <xf numFmtId="0" fontId="15" fillId="6" borderId="39" xfId="0" applyFont="1" applyFill="1" applyBorder="1" applyAlignment="1" applyProtection="1">
      <alignment horizontal="center" vertical="center" wrapText="1"/>
      <protection locked="0"/>
    </xf>
    <xf numFmtId="0" fontId="15" fillId="6" borderId="41" xfId="0" applyFont="1" applyFill="1" applyBorder="1" applyAlignment="1" applyProtection="1">
      <alignment horizontal="center" vertical="center" wrapText="1"/>
      <protection locked="0"/>
    </xf>
    <xf numFmtId="0" fontId="33" fillId="13" borderId="9" xfId="0" applyFont="1" applyFill="1" applyBorder="1" applyAlignment="1">
      <alignment vertical="center"/>
    </xf>
    <xf numFmtId="0" fontId="33" fillId="13" borderId="10" xfId="0" applyFont="1" applyFill="1" applyBorder="1" applyAlignment="1">
      <alignment vertical="center"/>
    </xf>
    <xf numFmtId="0" fontId="33" fillId="13" borderId="15" xfId="0" applyFont="1" applyFill="1" applyBorder="1" applyAlignment="1">
      <alignment vertical="center"/>
    </xf>
    <xf numFmtId="0" fontId="33" fillId="13" borderId="11" xfId="0" applyFont="1" applyFill="1" applyBorder="1" applyAlignment="1">
      <alignment vertical="center"/>
    </xf>
    <xf numFmtId="0" fontId="33" fillId="0" borderId="15" xfId="0" applyFont="1" applyFill="1" applyBorder="1" applyAlignment="1">
      <alignment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0" fontId="15" fillId="2" borderId="39" xfId="0" applyFont="1" applyFill="1" applyBorder="1" applyAlignment="1" applyProtection="1">
      <alignment horizontal="center"/>
      <protection locked="0"/>
    </xf>
    <xf numFmtId="0" fontId="15" fillId="2" borderId="40" xfId="0" applyFont="1" applyFill="1" applyBorder="1" applyAlignment="1" applyProtection="1">
      <alignment horizontal="center"/>
      <protection locked="0"/>
    </xf>
    <xf numFmtId="0" fontId="15" fillId="2" borderId="41" xfId="0" applyFont="1" applyFill="1" applyBorder="1" applyAlignment="1" applyProtection="1">
      <alignment horizontal="center"/>
      <protection locked="0"/>
    </xf>
    <xf numFmtId="0" fontId="25" fillId="12" borderId="39" xfId="0" applyFont="1" applyFill="1" applyBorder="1" applyAlignment="1" applyProtection="1">
      <alignment horizontal="center"/>
      <protection hidden="1"/>
    </xf>
    <xf numFmtId="0" fontId="25" fillId="12" borderId="40" xfId="0" applyFont="1" applyFill="1" applyBorder="1" applyAlignment="1" applyProtection="1">
      <alignment horizontal="center"/>
      <protection hidden="1"/>
    </xf>
    <xf numFmtId="0" fontId="25" fillId="12" borderId="41" xfId="0" applyFont="1" applyFill="1" applyBorder="1" applyAlignment="1" applyProtection="1">
      <alignment horizontal="center"/>
      <protection hidden="1"/>
    </xf>
    <xf numFmtId="0" fontId="15" fillId="0" borderId="15" xfId="0" applyFont="1" applyFill="1" applyBorder="1" applyAlignment="1">
      <alignment horizontal="center" vertical="center" shrinkToFit="1"/>
    </xf>
    <xf numFmtId="179" fontId="14" fillId="0" borderId="6" xfId="0" applyNumberFormat="1" applyFont="1" applyFill="1" applyBorder="1" applyAlignment="1">
      <alignment horizontal="right"/>
    </xf>
    <xf numFmtId="179" fontId="14" fillId="0" borderId="15" xfId="0" applyNumberFormat="1" applyFont="1" applyFill="1" applyBorder="1" applyAlignment="1">
      <alignment horizontal="right"/>
    </xf>
    <xf numFmtId="179" fontId="14" fillId="0" borderId="9" xfId="0" applyNumberFormat="1" applyFont="1" applyFill="1" applyBorder="1" applyAlignment="1">
      <alignment horizontal="right"/>
    </xf>
    <xf numFmtId="179" fontId="14" fillId="0" borderId="10" xfId="0" applyNumberFormat="1" applyFont="1" applyFill="1" applyBorder="1" applyAlignment="1">
      <alignment horizontal="right"/>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5" fillId="12" borderId="39" xfId="0" applyFont="1" applyFill="1" applyBorder="1" applyAlignment="1" applyProtection="1">
      <alignment horizontal="center" vertical="center"/>
      <protection hidden="1"/>
    </xf>
    <xf numFmtId="0" fontId="15" fillId="12" borderId="40" xfId="0" applyFont="1" applyFill="1" applyBorder="1" applyAlignment="1" applyProtection="1">
      <alignment horizontal="center" vertical="center"/>
      <protection hidden="1"/>
    </xf>
    <xf numFmtId="0" fontId="15" fillId="0" borderId="9"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181" fontId="15" fillId="12" borderId="39" xfId="0" applyNumberFormat="1" applyFont="1" applyFill="1" applyBorder="1" applyAlignment="1" applyProtection="1">
      <alignment horizontal="center"/>
      <protection hidden="1"/>
    </xf>
    <xf numFmtId="181" fontId="15" fillId="12" borderId="40" xfId="0" applyNumberFormat="1" applyFont="1" applyFill="1" applyBorder="1" applyAlignment="1" applyProtection="1">
      <alignment horizontal="center"/>
      <protection hidden="1"/>
    </xf>
    <xf numFmtId="181" fontId="15" fillId="12" borderId="41" xfId="0" applyNumberFormat="1" applyFont="1" applyFill="1" applyBorder="1" applyAlignment="1" applyProtection="1">
      <alignment horizontal="center"/>
      <protection hidden="1"/>
    </xf>
    <xf numFmtId="0" fontId="15" fillId="0" borderId="12"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179" fontId="15" fillId="6" borderId="77" xfId="0" applyNumberFormat="1" applyFont="1" applyFill="1" applyBorder="1" applyAlignment="1" applyProtection="1">
      <alignment horizontal="center" vertical="center"/>
      <protection locked="0"/>
    </xf>
    <xf numFmtId="179" fontId="15" fillId="6" borderId="75" xfId="0" applyNumberFormat="1" applyFont="1" applyFill="1" applyBorder="1" applyAlignment="1" applyProtection="1">
      <alignment horizontal="center" vertical="center"/>
      <protection locked="0"/>
    </xf>
    <xf numFmtId="179" fontId="15" fillId="6" borderId="76" xfId="0" applyNumberFormat="1" applyFont="1" applyFill="1" applyBorder="1" applyAlignment="1" applyProtection="1">
      <alignment horizontal="center" vertical="center"/>
      <protection locked="0"/>
    </xf>
    <xf numFmtId="0" fontId="15" fillId="2" borderId="77" xfId="0" applyFont="1" applyFill="1" applyBorder="1" applyAlignment="1" applyProtection="1">
      <alignment horizontal="center"/>
      <protection locked="0"/>
    </xf>
    <xf numFmtId="0" fontId="15" fillId="2" borderId="76" xfId="0" applyFont="1" applyFill="1" applyBorder="1" applyAlignment="1" applyProtection="1">
      <alignment horizontal="center"/>
      <protection locked="0"/>
    </xf>
    <xf numFmtId="0" fontId="15" fillId="0" borderId="13" xfId="0" applyFont="1" applyBorder="1" applyAlignment="1">
      <alignment horizontal="center"/>
    </xf>
    <xf numFmtId="179" fontId="15" fillId="6" borderId="71" xfId="0" applyNumberFormat="1" applyFont="1" applyFill="1" applyBorder="1" applyAlignment="1" applyProtection="1">
      <alignment horizontal="center" vertical="center"/>
      <protection locked="0"/>
    </xf>
    <xf numFmtId="179" fontId="15" fillId="6" borderId="0" xfId="0" applyNumberFormat="1" applyFont="1" applyFill="1" applyBorder="1" applyAlignment="1" applyProtection="1">
      <alignment horizontal="center" vertical="center"/>
      <protection locked="0"/>
    </xf>
    <xf numFmtId="179" fontId="14" fillId="0" borderId="0" xfId="0" applyNumberFormat="1" applyFont="1" applyFill="1" applyBorder="1" applyAlignment="1">
      <alignment horizontal="right"/>
    </xf>
    <xf numFmtId="179" fontId="14" fillId="0" borderId="0" xfId="0" applyNumberFormat="1" applyFont="1" applyFill="1" applyAlignment="1">
      <alignment horizontal="right"/>
    </xf>
    <xf numFmtId="0" fontId="14" fillId="0" borderId="10" xfId="0" applyFont="1" applyFill="1" applyBorder="1" applyAlignment="1">
      <alignment horizontal="right"/>
    </xf>
    <xf numFmtId="182" fontId="15" fillId="6" borderId="0" xfId="0" applyNumberFormat="1" applyFont="1" applyFill="1" applyBorder="1" applyAlignment="1" applyProtection="1">
      <alignment horizontal="right" vertical="center"/>
      <protection locked="0"/>
    </xf>
    <xf numFmtId="182" fontId="15" fillId="6" borderId="5" xfId="0" applyNumberFormat="1" applyFont="1" applyFill="1" applyBorder="1" applyAlignment="1" applyProtection="1">
      <alignment horizontal="right" vertical="center"/>
      <protection locked="0"/>
    </xf>
    <xf numFmtId="182" fontId="15" fillId="0" borderId="15" xfId="0" applyNumberFormat="1" applyFont="1" applyFill="1" applyBorder="1" applyAlignment="1">
      <alignment horizontal="right" vertical="center"/>
    </xf>
    <xf numFmtId="182" fontId="15" fillId="0" borderId="7" xfId="0" applyNumberFormat="1" applyFont="1" applyFill="1" applyBorder="1" applyAlignment="1">
      <alignment horizontal="right" vertical="center"/>
    </xf>
    <xf numFmtId="0" fontId="15" fillId="6" borderId="2" xfId="0" applyFont="1" applyFill="1" applyBorder="1" applyAlignment="1" applyProtection="1">
      <alignment horizontal="left" vertical="center"/>
      <protection locked="0"/>
    </xf>
    <xf numFmtId="0" fontId="15" fillId="6" borderId="12" xfId="0" applyFont="1" applyFill="1" applyBorder="1" applyAlignment="1" applyProtection="1">
      <alignment horizontal="left" vertical="center"/>
      <protection locked="0"/>
    </xf>
    <xf numFmtId="0" fontId="15" fillId="6" borderId="3" xfId="0" applyFont="1" applyFill="1" applyBorder="1" applyAlignment="1" applyProtection="1">
      <alignment horizontal="left" vertical="center"/>
      <protection locked="0"/>
    </xf>
    <xf numFmtId="0" fontId="15" fillId="6" borderId="4" xfId="0" applyFont="1" applyFill="1" applyBorder="1" applyAlignment="1" applyProtection="1">
      <alignment horizontal="left" vertical="center"/>
      <protection locked="0"/>
    </xf>
    <xf numFmtId="0" fontId="15" fillId="6" borderId="0" xfId="0" applyFont="1" applyFill="1" applyBorder="1" applyAlignment="1" applyProtection="1">
      <alignment horizontal="left" vertical="center"/>
      <protection locked="0"/>
    </xf>
    <xf numFmtId="0" fontId="15" fillId="6" borderId="5" xfId="0" applyFont="1" applyFill="1" applyBorder="1" applyAlignment="1" applyProtection="1">
      <alignment horizontal="left" vertical="center"/>
      <protection locked="0"/>
    </xf>
    <xf numFmtId="0" fontId="15" fillId="6" borderId="6" xfId="0" applyFont="1" applyFill="1" applyBorder="1" applyAlignment="1" applyProtection="1">
      <alignment horizontal="left" vertical="center"/>
      <protection locked="0"/>
    </xf>
    <xf numFmtId="0" fontId="15" fillId="6" borderId="15" xfId="0" applyFont="1" applyFill="1" applyBorder="1" applyAlignment="1" applyProtection="1">
      <alignment horizontal="left" vertical="center"/>
      <protection locked="0"/>
    </xf>
    <xf numFmtId="0" fontId="15" fillId="6" borderId="7" xfId="0" applyFont="1" applyFill="1" applyBorder="1" applyAlignment="1" applyProtection="1">
      <alignment horizontal="left" vertical="center"/>
      <protection locked="0"/>
    </xf>
    <xf numFmtId="2" fontId="15" fillId="12" borderId="39" xfId="0" applyNumberFormat="1" applyFont="1" applyFill="1" applyBorder="1" applyAlignment="1" applyProtection="1">
      <alignment horizontal="center"/>
      <protection hidden="1"/>
    </xf>
    <xf numFmtId="2" fontId="45" fillId="12" borderId="40" xfId="0" applyNumberFormat="1" applyFont="1" applyFill="1" applyBorder="1" applyProtection="1">
      <protection hidden="1"/>
    </xf>
    <xf numFmtId="2" fontId="45" fillId="12" borderId="41" xfId="0" applyNumberFormat="1" applyFont="1" applyFill="1" applyBorder="1" applyProtection="1">
      <protection hidden="1"/>
    </xf>
    <xf numFmtId="179" fontId="15" fillId="12" borderId="91" xfId="0" applyNumberFormat="1" applyFont="1" applyFill="1" applyBorder="1" applyAlignment="1" applyProtection="1">
      <alignment horizontal="center"/>
      <protection hidden="1"/>
    </xf>
    <xf numFmtId="179" fontId="15" fillId="12" borderId="92" xfId="0" applyNumberFormat="1" applyFont="1" applyFill="1" applyBorder="1" applyAlignment="1" applyProtection="1">
      <alignment horizontal="center"/>
      <protection hidden="1"/>
    </xf>
    <xf numFmtId="179" fontId="15" fillId="12" borderId="93" xfId="0" applyNumberFormat="1" applyFont="1" applyFill="1" applyBorder="1" applyAlignment="1" applyProtection="1">
      <alignment horizontal="center"/>
      <protection hidden="1"/>
    </xf>
    <xf numFmtId="2" fontId="15" fillId="6" borderId="71" xfId="0" applyNumberFormat="1" applyFont="1" applyFill="1" applyBorder="1" applyAlignment="1" applyProtection="1">
      <alignment horizontal="center"/>
      <protection locked="0"/>
    </xf>
    <xf numFmtId="2" fontId="15" fillId="6" borderId="0" xfId="0" applyNumberFormat="1" applyFont="1" applyFill="1" applyBorder="1" applyAlignment="1" applyProtection="1">
      <alignment horizontal="center"/>
      <protection locked="0"/>
    </xf>
    <xf numFmtId="2" fontId="15" fillId="6" borderId="48" xfId="0" applyNumberFormat="1" applyFont="1" applyFill="1" applyBorder="1" applyAlignment="1" applyProtection="1">
      <alignment horizontal="center"/>
      <protection locked="0"/>
    </xf>
    <xf numFmtId="2" fontId="15" fillId="12" borderId="39" xfId="0" applyNumberFormat="1" applyFont="1" applyFill="1" applyBorder="1" applyAlignment="1" applyProtection="1">
      <alignment horizontal="center"/>
      <protection locked="0"/>
    </xf>
    <xf numFmtId="2" fontId="15" fillId="12" borderId="40" xfId="0" applyNumberFormat="1" applyFont="1" applyFill="1" applyBorder="1" applyAlignment="1" applyProtection="1">
      <alignment horizontal="center"/>
      <protection locked="0"/>
    </xf>
    <xf numFmtId="2" fontId="15" fillId="12" borderId="41" xfId="0" applyNumberFormat="1" applyFont="1" applyFill="1" applyBorder="1" applyAlignment="1" applyProtection="1">
      <alignment horizontal="center"/>
      <protection locked="0"/>
    </xf>
    <xf numFmtId="0" fontId="15" fillId="6" borderId="77" xfId="0" applyFont="1" applyFill="1" applyBorder="1" applyAlignment="1" applyProtection="1">
      <alignment horizontal="center"/>
      <protection locked="0"/>
    </xf>
    <xf numFmtId="0" fontId="15" fillId="6" borderId="75" xfId="0" applyFont="1" applyFill="1" applyBorder="1" applyAlignment="1" applyProtection="1">
      <alignment horizontal="center"/>
      <protection locked="0"/>
    </xf>
    <xf numFmtId="0" fontId="15" fillId="6" borderId="76" xfId="0" applyFont="1" applyFill="1" applyBorder="1" applyAlignment="1" applyProtection="1">
      <alignment horizontal="center"/>
      <protection locked="0"/>
    </xf>
    <xf numFmtId="0" fontId="15" fillId="0" borderId="6" xfId="0" applyFont="1" applyFill="1" applyBorder="1" applyAlignment="1">
      <alignment horizontal="left" vertical="center" shrinkToFit="1"/>
    </xf>
    <xf numFmtId="0" fontId="15" fillId="0" borderId="1" xfId="0" quotePrefix="1" applyFont="1" applyFill="1" applyBorder="1" applyAlignment="1">
      <alignment horizontal="center"/>
    </xf>
    <xf numFmtId="0" fontId="15" fillId="0" borderId="1" xfId="0" applyFont="1" applyFill="1" applyBorder="1" applyAlignment="1">
      <alignment horizontal="center"/>
    </xf>
    <xf numFmtId="0" fontId="15" fillId="0" borderId="9" xfId="0" applyFont="1" applyFill="1" applyBorder="1" applyAlignment="1">
      <alignment horizontal="center"/>
    </xf>
    <xf numFmtId="0" fontId="15" fillId="0" borderId="2" xfId="0" applyFont="1" applyFill="1" applyBorder="1" applyAlignment="1">
      <alignment horizontal="center"/>
    </xf>
    <xf numFmtId="56" fontId="15" fillId="0" borderId="1" xfId="0" quotePrefix="1" applyNumberFormat="1" applyFont="1" applyFill="1" applyBorder="1" applyAlignment="1">
      <alignment horizontal="center"/>
    </xf>
    <xf numFmtId="2" fontId="15" fillId="6" borderId="77" xfId="0" applyNumberFormat="1" applyFont="1" applyFill="1" applyBorder="1" applyAlignment="1" applyProtection="1">
      <alignment horizontal="center" vertical="center"/>
      <protection locked="0"/>
    </xf>
    <xf numFmtId="2" fontId="15" fillId="6" borderId="75" xfId="0" applyNumberFormat="1" applyFont="1" applyFill="1" applyBorder="1" applyAlignment="1" applyProtection="1">
      <alignment horizontal="center" vertical="center"/>
      <protection locked="0"/>
    </xf>
    <xf numFmtId="2" fontId="15" fillId="6" borderId="76" xfId="0" applyNumberFormat="1" applyFont="1" applyFill="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hidden="1"/>
    </xf>
    <xf numFmtId="0" fontId="15" fillId="12" borderId="78" xfId="0" applyFont="1" applyFill="1" applyBorder="1" applyAlignment="1" applyProtection="1">
      <alignment horizontal="center" vertical="center"/>
      <protection hidden="1"/>
    </xf>
    <xf numFmtId="0" fontId="15" fillId="12" borderId="79" xfId="0" applyFont="1" applyFill="1" applyBorder="1" applyAlignment="1" applyProtection="1">
      <alignment horizontal="center" vertical="center"/>
      <protection hidden="1"/>
    </xf>
    <xf numFmtId="0" fontId="15" fillId="12" borderId="80" xfId="0" applyFont="1" applyFill="1" applyBorder="1" applyAlignment="1" applyProtection="1">
      <alignment horizontal="center" vertical="center"/>
      <protection hidden="1"/>
    </xf>
    <xf numFmtId="0" fontId="15" fillId="12" borderId="81" xfId="0" applyFont="1" applyFill="1" applyBorder="1" applyAlignment="1" applyProtection="1">
      <alignment horizontal="center" vertical="center"/>
      <protection hidden="1"/>
    </xf>
    <xf numFmtId="0" fontId="15" fillId="12" borderId="82" xfId="0" applyFont="1" applyFill="1" applyBorder="1" applyAlignment="1" applyProtection="1">
      <alignment horizontal="center" vertical="center"/>
      <protection hidden="1"/>
    </xf>
    <xf numFmtId="0" fontId="15" fillId="12" borderId="83" xfId="0" applyFont="1" applyFill="1" applyBorder="1" applyAlignment="1" applyProtection="1">
      <alignment horizontal="center" vertical="center"/>
      <protection hidden="1"/>
    </xf>
    <xf numFmtId="0" fontId="15" fillId="0" borderId="0" xfId="0" applyFont="1" applyFill="1" applyBorder="1" applyAlignment="1">
      <alignment horizontal="left" vertical="center" wrapText="1" shrinkToFit="1"/>
    </xf>
    <xf numFmtId="0" fontId="15" fillId="0" borderId="5" xfId="0" applyFont="1" applyFill="1" applyBorder="1" applyAlignment="1">
      <alignment horizontal="left" vertical="center" wrapText="1" shrinkToFit="1"/>
    </xf>
    <xf numFmtId="0" fontId="15" fillId="0" borderId="9" xfId="0" applyFont="1" applyFill="1" applyBorder="1" applyAlignment="1">
      <alignment horizontal="left" vertical="center" shrinkToFit="1"/>
    </xf>
    <xf numFmtId="0" fontId="15" fillId="0" borderId="2"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48" xfId="0" applyFont="1" applyBorder="1" applyAlignment="1">
      <alignment horizontal="left" vertical="center" wrapText="1"/>
    </xf>
    <xf numFmtId="0" fontId="15" fillId="0" borderId="6" xfId="0" applyFont="1" applyBorder="1" applyAlignment="1">
      <alignment horizontal="left" vertical="center" wrapText="1"/>
    </xf>
    <xf numFmtId="0" fontId="15" fillId="0" borderId="15" xfId="0" applyFont="1" applyBorder="1" applyAlignment="1">
      <alignment horizontal="left" vertical="center" wrapText="1"/>
    </xf>
    <xf numFmtId="0" fontId="15" fillId="0" borderId="66" xfId="0" applyFont="1" applyBorder="1" applyAlignment="1">
      <alignment horizontal="left" vertical="center" wrapText="1"/>
    </xf>
    <xf numFmtId="0" fontId="15" fillId="0" borderId="2" xfId="0" applyFont="1" applyFill="1" applyBorder="1" applyAlignment="1">
      <alignment horizontal="left" vertical="center"/>
    </xf>
    <xf numFmtId="0" fontId="15" fillId="0" borderId="67"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 xfId="0" applyFont="1" applyFill="1" applyBorder="1" applyAlignment="1">
      <alignment horizontal="left" vertical="center"/>
    </xf>
    <xf numFmtId="0" fontId="15" fillId="0" borderId="9" xfId="0" applyFont="1" applyFill="1" applyBorder="1" applyAlignment="1">
      <alignment horizontal="left" vertical="center"/>
    </xf>
    <xf numFmtId="0" fontId="15" fillId="0" borderId="71" xfId="0" applyFont="1" applyFill="1" applyBorder="1" applyAlignment="1">
      <alignment horizontal="center"/>
    </xf>
    <xf numFmtId="179" fontId="15" fillId="6" borderId="39" xfId="0" applyNumberFormat="1" applyFont="1" applyFill="1" applyBorder="1" applyAlignment="1" applyProtection="1">
      <alignment horizontal="center"/>
      <protection locked="0"/>
    </xf>
    <xf numFmtId="179" fontId="15" fillId="6" borderId="40" xfId="0" applyNumberFormat="1" applyFont="1" applyFill="1" applyBorder="1" applyAlignment="1" applyProtection="1">
      <alignment horizontal="center"/>
      <protection locked="0"/>
    </xf>
    <xf numFmtId="179" fontId="15" fillId="6" borderId="89" xfId="0" applyNumberFormat="1" applyFont="1" applyFill="1" applyBorder="1" applyAlignment="1" applyProtection="1">
      <alignment horizontal="center"/>
      <protection locked="0"/>
    </xf>
    <xf numFmtId="0" fontId="15" fillId="0" borderId="46"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179" fontId="15" fillId="6" borderId="89" xfId="0" applyNumberFormat="1" applyFont="1" applyFill="1" applyBorder="1" applyAlignment="1" applyProtection="1">
      <alignment horizontal="center" vertical="center"/>
      <protection locked="0"/>
    </xf>
    <xf numFmtId="0" fontId="15" fillId="0" borderId="2"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66" xfId="0" applyFont="1" applyFill="1" applyBorder="1" applyAlignment="1">
      <alignment horizontal="left" vertical="top" wrapText="1"/>
    </xf>
    <xf numFmtId="0" fontId="15" fillId="0" borderId="50"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0"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15"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45" fillId="0" borderId="0" xfId="0" applyFont="1" applyBorder="1" applyAlignment="1">
      <alignment vertical="top"/>
    </xf>
    <xf numFmtId="0" fontId="45" fillId="0" borderId="5" xfId="0" applyFont="1" applyBorder="1" applyAlignment="1">
      <alignment vertical="top"/>
    </xf>
    <xf numFmtId="0" fontId="45" fillId="0" borderId="12" xfId="0" applyFont="1" applyBorder="1"/>
    <xf numFmtId="0" fontId="45" fillId="0" borderId="3" xfId="0" applyFont="1" applyBorder="1"/>
    <xf numFmtId="0" fontId="45" fillId="0" borderId="23" xfId="0" applyFont="1" applyBorder="1"/>
    <xf numFmtId="0" fontId="45" fillId="0" borderId="25" xfId="0" applyFont="1" applyBorder="1"/>
    <xf numFmtId="0" fontId="15" fillId="0" borderId="29" xfId="0" applyFont="1" applyFill="1" applyBorder="1" applyAlignment="1">
      <alignment horizontal="left" vertical="center"/>
    </xf>
    <xf numFmtId="0" fontId="15" fillId="0" borderId="31" xfId="0" applyFont="1" applyFill="1" applyBorder="1" applyAlignment="1">
      <alignment horizontal="center" vertical="center"/>
    </xf>
    <xf numFmtId="0" fontId="15" fillId="0" borderId="87" xfId="0" applyFont="1" applyFill="1" applyBorder="1" applyAlignment="1">
      <alignment horizontal="center" vertical="center"/>
    </xf>
    <xf numFmtId="180" fontId="15" fillId="6" borderId="39" xfId="1" applyNumberFormat="1" applyFont="1" applyFill="1" applyBorder="1" applyAlignment="1" applyProtection="1">
      <alignment horizontal="center" vertical="center"/>
      <protection locked="0"/>
    </xf>
    <xf numFmtId="180" fontId="15" fillId="6" borderId="40" xfId="1" applyNumberFormat="1" applyFont="1" applyFill="1" applyBorder="1" applyAlignment="1" applyProtection="1">
      <alignment horizontal="center" vertical="center"/>
      <protection locked="0"/>
    </xf>
    <xf numFmtId="180" fontId="15" fillId="6" borderId="41" xfId="1" applyNumberFormat="1" applyFont="1" applyFill="1" applyBorder="1" applyAlignment="1" applyProtection="1">
      <alignment horizontal="center" vertical="center"/>
      <protection locked="0"/>
    </xf>
    <xf numFmtId="0" fontId="15" fillId="0" borderId="10" xfId="0" applyFont="1" applyFill="1" applyBorder="1" applyAlignment="1">
      <alignment horizontal="center" vertical="center"/>
    </xf>
    <xf numFmtId="182" fontId="15" fillId="6" borderId="121" xfId="0" applyNumberFormat="1" applyFont="1" applyFill="1" applyBorder="1" applyAlignment="1" applyProtection="1">
      <alignment horizontal="right" vertical="center"/>
      <protection locked="0"/>
    </xf>
    <xf numFmtId="182" fontId="15" fillId="6" borderId="122" xfId="0" applyNumberFormat="1" applyFont="1" applyFill="1" applyBorder="1" applyAlignment="1" applyProtection="1">
      <alignment horizontal="right" vertical="center"/>
      <protection locked="0"/>
    </xf>
    <xf numFmtId="182" fontId="15" fillId="0" borderId="10" xfId="0" applyNumberFormat="1" applyFont="1" applyFill="1" applyBorder="1" applyAlignment="1">
      <alignment horizontal="right" vertical="center"/>
    </xf>
    <xf numFmtId="182" fontId="15" fillId="0" borderId="11" xfId="0" applyNumberFormat="1" applyFont="1" applyFill="1" applyBorder="1" applyAlignment="1">
      <alignment horizontal="right" vertical="center"/>
    </xf>
    <xf numFmtId="182" fontId="15" fillId="6" borderId="46" xfId="0" applyNumberFormat="1" applyFont="1" applyFill="1" applyBorder="1" applyAlignment="1" applyProtection="1">
      <alignment horizontal="right" vertical="center"/>
      <protection locked="0"/>
    </xf>
    <xf numFmtId="182" fontId="15" fillId="6" borderId="47" xfId="0" applyNumberFormat="1" applyFont="1" applyFill="1" applyBorder="1" applyAlignment="1" applyProtection="1">
      <alignment horizontal="right" vertical="center"/>
      <protection locked="0"/>
    </xf>
    <xf numFmtId="2" fontId="15" fillId="6" borderId="31" xfId="0" applyNumberFormat="1" applyFont="1" applyFill="1" applyBorder="1" applyAlignment="1" applyProtection="1">
      <alignment horizontal="center" vertical="center"/>
      <protection locked="0"/>
    </xf>
    <xf numFmtId="2" fontId="15" fillId="6" borderId="32" xfId="0" applyNumberFormat="1" applyFont="1" applyFill="1" applyBorder="1" applyAlignment="1" applyProtection="1">
      <alignment horizontal="center" vertical="center"/>
      <protection locked="0"/>
    </xf>
    <xf numFmtId="2" fontId="15" fillId="6" borderId="33" xfId="0" applyNumberFormat="1" applyFont="1" applyFill="1" applyBorder="1" applyAlignment="1" applyProtection="1">
      <alignment horizontal="center" vertical="center"/>
      <protection locked="0"/>
    </xf>
    <xf numFmtId="0" fontId="15" fillId="0" borderId="113" xfId="0" applyFont="1" applyFill="1" applyBorder="1" applyAlignment="1">
      <alignment horizontal="center"/>
    </xf>
    <xf numFmtId="0" fontId="15" fillId="0" borderId="23" xfId="0" applyFont="1" applyFill="1" applyBorder="1" applyAlignment="1">
      <alignment horizontal="center"/>
    </xf>
    <xf numFmtId="0" fontId="15" fillId="0" borderId="114" xfId="0" applyFont="1" applyFill="1" applyBorder="1" applyAlignment="1">
      <alignment horizontal="center"/>
    </xf>
    <xf numFmtId="0" fontId="15" fillId="0" borderId="92" xfId="0" applyFont="1" applyFill="1" applyBorder="1" applyAlignment="1">
      <alignment horizontal="center"/>
    </xf>
    <xf numFmtId="0" fontId="15" fillId="0" borderId="115" xfId="0" applyFont="1" applyFill="1" applyBorder="1" applyAlignment="1">
      <alignment horizontal="center"/>
    </xf>
    <xf numFmtId="2" fontId="15" fillId="12" borderId="39" xfId="0" applyNumberFormat="1" applyFont="1" applyFill="1" applyBorder="1" applyAlignment="1" applyProtection="1">
      <alignment horizontal="center" vertical="center"/>
    </xf>
    <xf numFmtId="2" fontId="15" fillId="12" borderId="40" xfId="0" applyNumberFormat="1" applyFont="1" applyFill="1" applyBorder="1" applyAlignment="1" applyProtection="1">
      <alignment horizontal="center" vertical="center"/>
    </xf>
    <xf numFmtId="2" fontId="15" fillId="12" borderId="41" xfId="0" applyNumberFormat="1" applyFont="1" applyFill="1" applyBorder="1" applyAlignment="1" applyProtection="1">
      <alignment horizontal="center" vertical="center"/>
    </xf>
    <xf numFmtId="2" fontId="15" fillId="6" borderId="34" xfId="0" applyNumberFormat="1" applyFont="1" applyFill="1" applyBorder="1" applyAlignment="1" applyProtection="1">
      <alignment horizontal="center" vertical="center"/>
      <protection locked="0"/>
    </xf>
    <xf numFmtId="2" fontId="15" fillId="6" borderId="35" xfId="0" applyNumberFormat="1" applyFont="1" applyFill="1" applyBorder="1" applyAlignment="1" applyProtection="1">
      <alignment horizontal="center" vertical="center"/>
      <protection locked="0"/>
    </xf>
    <xf numFmtId="2" fontId="15" fillId="6" borderId="36" xfId="0" applyNumberFormat="1" applyFont="1" applyFill="1" applyBorder="1" applyAlignment="1" applyProtection="1">
      <alignment horizontal="center" vertical="center"/>
      <protection locked="0"/>
    </xf>
    <xf numFmtId="179" fontId="15" fillId="0" borderId="39" xfId="0" applyNumberFormat="1" applyFont="1" applyFill="1" applyBorder="1" applyAlignment="1" applyProtection="1">
      <alignment horizontal="center" vertical="center"/>
    </xf>
    <xf numFmtId="179" fontId="15" fillId="0" borderId="40" xfId="0" applyNumberFormat="1" applyFont="1" applyFill="1" applyBorder="1" applyAlignment="1" applyProtection="1">
      <alignment horizontal="center" vertical="center"/>
    </xf>
    <xf numFmtId="179" fontId="15" fillId="0" borderId="41" xfId="0" applyNumberFormat="1" applyFont="1" applyFill="1" applyBorder="1" applyAlignment="1" applyProtection="1">
      <alignment horizontal="center" vertical="center"/>
    </xf>
    <xf numFmtId="0" fontId="15" fillId="0" borderId="69" xfId="0" applyFont="1" applyFill="1" applyBorder="1" applyAlignment="1">
      <alignment horizontal="center"/>
    </xf>
    <xf numFmtId="0" fontId="15" fillId="0" borderId="70" xfId="0" applyFont="1" applyFill="1" applyBorder="1" applyAlignment="1">
      <alignment horizontal="center"/>
    </xf>
    <xf numFmtId="0" fontId="15" fillId="0" borderId="112" xfId="0" applyFont="1" applyFill="1" applyBorder="1" applyAlignment="1">
      <alignment horizontal="center"/>
    </xf>
    <xf numFmtId="179" fontId="15" fillId="12" borderId="39" xfId="0" applyNumberFormat="1" applyFont="1" applyFill="1" applyBorder="1" applyAlignment="1" applyProtection="1">
      <alignment horizontal="center" vertical="top"/>
      <protection hidden="1"/>
    </xf>
    <xf numFmtId="179" fontId="15" fillId="12" borderId="40" xfId="0" applyNumberFormat="1" applyFont="1" applyFill="1" applyBorder="1" applyAlignment="1" applyProtection="1">
      <alignment horizontal="center" vertical="top"/>
      <protection hidden="1"/>
    </xf>
    <xf numFmtId="179" fontId="15" fillId="12" borderId="41" xfId="0" applyNumberFormat="1" applyFont="1" applyFill="1" applyBorder="1" applyAlignment="1" applyProtection="1">
      <alignment horizontal="center" vertical="top"/>
      <protection hidden="1"/>
    </xf>
    <xf numFmtId="0" fontId="15" fillId="0" borderId="1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9"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shrinkToFit="1"/>
      <protection locked="0"/>
    </xf>
    <xf numFmtId="0" fontId="15" fillId="0" borderId="71"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4" xfId="0" applyFont="1" applyFill="1" applyBorder="1" applyAlignment="1">
      <alignment vertical="center"/>
    </xf>
    <xf numFmtId="0" fontId="15" fillId="0" borderId="0" xfId="0" applyFont="1" applyFill="1" applyBorder="1" applyAlignment="1">
      <alignment vertical="center"/>
    </xf>
    <xf numFmtId="0" fontId="15" fillId="4" borderId="39" xfId="0" applyFont="1" applyFill="1" applyBorder="1" applyAlignment="1" applyProtection="1">
      <alignment horizontal="center" vertical="center"/>
      <protection locked="0"/>
    </xf>
    <xf numFmtId="0" fontId="15" fillId="4" borderId="40" xfId="0" applyFont="1" applyFill="1" applyBorder="1" applyAlignment="1" applyProtection="1">
      <alignment horizontal="center" vertical="center"/>
      <protection locked="0"/>
    </xf>
    <xf numFmtId="0" fontId="15" fillId="4" borderId="41" xfId="0" applyFont="1" applyFill="1" applyBorder="1" applyAlignment="1" applyProtection="1">
      <alignment horizontal="center" vertical="center"/>
      <protection locked="0"/>
    </xf>
    <xf numFmtId="0" fontId="15" fillId="0" borderId="67" xfId="0" applyFont="1" applyFill="1" applyBorder="1" applyAlignment="1">
      <alignment horizontal="center" vertical="center"/>
    </xf>
    <xf numFmtId="0" fontId="15" fillId="2" borderId="77" xfId="0" applyFont="1" applyFill="1" applyBorder="1" applyAlignment="1" applyProtection="1">
      <alignment horizontal="center" vertical="center"/>
      <protection locked="0"/>
    </xf>
    <xf numFmtId="0" fontId="15" fillId="2" borderId="76" xfId="0" applyFont="1" applyFill="1" applyBorder="1" applyAlignment="1" applyProtection="1">
      <alignment horizontal="center" vertical="center"/>
      <protection locked="0"/>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4" borderId="39" xfId="0" applyFont="1" applyFill="1" applyBorder="1" applyAlignment="1" applyProtection="1">
      <alignment vertical="center"/>
      <protection locked="0"/>
    </xf>
    <xf numFmtId="0" fontId="15" fillId="4" borderId="40" xfId="0" applyFont="1" applyFill="1" applyBorder="1" applyAlignment="1" applyProtection="1">
      <alignment vertical="center"/>
      <protection locked="0"/>
    </xf>
    <xf numFmtId="0" fontId="15" fillId="4" borderId="41" xfId="0" applyFont="1" applyFill="1" applyBorder="1" applyAlignment="1" applyProtection="1">
      <alignment vertical="center"/>
      <protection locked="0"/>
    </xf>
    <xf numFmtId="0" fontId="35" fillId="0" borderId="49" xfId="0" applyFont="1" applyFill="1" applyBorder="1" applyAlignment="1">
      <alignment horizontal="left" vertical="center"/>
    </xf>
    <xf numFmtId="0" fontId="35" fillId="0" borderId="29" xfId="0" applyFont="1" applyFill="1" applyBorder="1" applyAlignment="1">
      <alignment horizontal="left" vertical="center"/>
    </xf>
    <xf numFmtId="0" fontId="11" fillId="13" borderId="9" xfId="0" applyFont="1" applyFill="1" applyBorder="1" applyAlignment="1">
      <alignment vertical="center"/>
    </xf>
    <xf numFmtId="0" fontId="11" fillId="13" borderId="10" xfId="0" applyFont="1" applyFill="1" applyBorder="1" applyAlignment="1">
      <alignment vertical="center"/>
    </xf>
    <xf numFmtId="0" fontId="11" fillId="13" borderId="15" xfId="0" applyFont="1" applyFill="1" applyBorder="1" applyAlignment="1">
      <alignment vertical="center"/>
    </xf>
    <xf numFmtId="0" fontId="15" fillId="0" borderId="6" xfId="0" applyFont="1" applyFill="1" applyBorder="1" applyAlignment="1">
      <alignment vertical="center"/>
    </xf>
    <xf numFmtId="0" fontId="15" fillId="0" borderId="15" xfId="0" applyFont="1" applyFill="1" applyBorder="1" applyAlignment="1">
      <alignment vertical="center"/>
    </xf>
    <xf numFmtId="0" fontId="15" fillId="0" borderId="66" xfId="0" applyFont="1" applyFill="1" applyBorder="1" applyAlignment="1">
      <alignment vertical="center"/>
    </xf>
    <xf numFmtId="2" fontId="15" fillId="6" borderId="91" xfId="0" applyNumberFormat="1" applyFont="1" applyFill="1" applyBorder="1" applyAlignment="1" applyProtection="1">
      <alignment horizontal="center" vertical="top"/>
      <protection locked="0"/>
    </xf>
    <xf numFmtId="2" fontId="15" fillId="6" borderId="92" xfId="0" applyNumberFormat="1" applyFont="1" applyFill="1" applyBorder="1" applyAlignment="1" applyProtection="1">
      <alignment horizontal="center" vertical="top"/>
      <protection locked="0"/>
    </xf>
    <xf numFmtId="2" fontId="15" fillId="6" borderId="93" xfId="0" applyNumberFormat="1" applyFont="1" applyFill="1" applyBorder="1" applyAlignment="1" applyProtection="1">
      <alignment horizontal="center" vertical="top"/>
      <protection locked="0"/>
    </xf>
    <xf numFmtId="0" fontId="25" fillId="12" borderId="89" xfId="0" applyFont="1" applyFill="1" applyBorder="1" applyAlignment="1" applyProtection="1">
      <alignment horizontal="center" vertical="center"/>
      <protection hidden="1"/>
    </xf>
    <xf numFmtId="2" fontId="15" fillId="6" borderId="39" xfId="0" applyNumberFormat="1" applyFont="1" applyFill="1" applyBorder="1" applyAlignment="1" applyProtection="1">
      <alignment horizontal="center" vertical="top"/>
      <protection locked="0"/>
    </xf>
    <xf numFmtId="2" fontId="15" fillId="6" borderId="40" xfId="0" applyNumberFormat="1" applyFont="1" applyFill="1" applyBorder="1" applyAlignment="1" applyProtection="1">
      <alignment horizontal="center" vertical="top"/>
      <protection locked="0"/>
    </xf>
    <xf numFmtId="2" fontId="15" fillId="6" borderId="41" xfId="0" applyNumberFormat="1" applyFont="1" applyFill="1" applyBorder="1" applyAlignment="1" applyProtection="1">
      <alignment horizontal="center" vertical="top"/>
      <protection locked="0"/>
    </xf>
    <xf numFmtId="0" fontId="15" fillId="0" borderId="3" xfId="0" applyFont="1" applyFill="1" applyBorder="1" applyAlignment="1">
      <alignment vertical="center"/>
    </xf>
    <xf numFmtId="0" fontId="15" fillId="0" borderId="67" xfId="0" applyFont="1" applyFill="1" applyBorder="1" applyAlignment="1">
      <alignment horizontal="center" shrinkToFit="1"/>
    </xf>
    <xf numFmtId="0" fontId="15" fillId="0" borderId="7" xfId="0" applyFont="1" applyFill="1" applyBorder="1" applyAlignment="1">
      <alignment horizontal="center" shrinkToFit="1"/>
    </xf>
    <xf numFmtId="0" fontId="15" fillId="0" borderId="10" xfId="0" applyFont="1" applyFill="1" applyBorder="1" applyAlignment="1">
      <alignment horizontal="left" vertical="center"/>
    </xf>
    <xf numFmtId="0" fontId="15" fillId="0" borderId="29" xfId="0" applyFont="1" applyFill="1" applyBorder="1" applyAlignment="1">
      <alignment vertical="center"/>
    </xf>
    <xf numFmtId="0" fontId="15" fillId="0" borderId="10" xfId="0" applyFont="1" applyFill="1" applyBorder="1" applyAlignment="1" applyProtection="1">
      <alignment horizontal="center" vertical="center" shrinkToFit="1"/>
      <protection hidden="1"/>
    </xf>
    <xf numFmtId="0" fontId="15" fillId="0" borderId="11" xfId="0" applyFont="1" applyFill="1" applyBorder="1" applyAlignment="1" applyProtection="1">
      <alignment horizontal="center" vertical="center" shrinkToFit="1"/>
      <protection hidden="1"/>
    </xf>
    <xf numFmtId="0" fontId="15" fillId="0" borderId="1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6" borderId="67" xfId="0" applyFont="1" applyFill="1" applyBorder="1" applyAlignment="1" applyProtection="1">
      <alignment horizontal="center" vertical="center"/>
      <protection locked="0"/>
    </xf>
    <xf numFmtId="0" fontId="15" fillId="6" borderId="15" xfId="0" applyFont="1" applyFill="1" applyBorder="1" applyAlignment="1" applyProtection="1">
      <alignment horizontal="center" vertical="center"/>
      <protection locked="0"/>
    </xf>
    <xf numFmtId="0" fontId="15" fillId="6" borderId="66" xfId="0" applyFont="1" applyFill="1" applyBorder="1" applyAlignment="1" applyProtection="1">
      <alignment horizontal="center" vertical="center"/>
      <protection locked="0"/>
    </xf>
    <xf numFmtId="0" fontId="15" fillId="6" borderId="34" xfId="0" applyFont="1" applyFill="1" applyBorder="1" applyAlignment="1" applyProtection="1">
      <alignment horizontal="center" vertical="center"/>
      <protection locked="0"/>
    </xf>
    <xf numFmtId="0" fontId="15" fillId="6" borderId="35" xfId="0" applyFont="1" applyFill="1" applyBorder="1" applyAlignment="1" applyProtection="1">
      <alignment horizontal="center" vertical="center"/>
      <protection locked="0"/>
    </xf>
    <xf numFmtId="0" fontId="15" fillId="6" borderId="36" xfId="0" applyFont="1" applyFill="1" applyBorder="1" applyAlignment="1" applyProtection="1">
      <alignment horizontal="center" vertical="center"/>
      <protection locked="0"/>
    </xf>
    <xf numFmtId="179" fontId="15" fillId="0" borderId="77" xfId="0" applyNumberFormat="1" applyFont="1" applyFill="1" applyBorder="1" applyAlignment="1" applyProtection="1">
      <alignment horizontal="center" vertical="center"/>
    </xf>
    <xf numFmtId="179" fontId="15" fillId="0" borderId="75" xfId="0" applyNumberFormat="1" applyFont="1" applyFill="1" applyBorder="1" applyAlignment="1" applyProtection="1">
      <alignment horizontal="center" vertical="center"/>
    </xf>
    <xf numFmtId="179" fontId="15" fillId="0" borderId="76" xfId="0" applyNumberFormat="1" applyFont="1" applyFill="1" applyBorder="1" applyAlignment="1" applyProtection="1">
      <alignment horizontal="center" vertical="center"/>
    </xf>
    <xf numFmtId="0" fontId="15" fillId="0" borderId="48" xfId="0" applyFont="1" applyFill="1" applyBorder="1" applyAlignment="1">
      <alignment vertical="center"/>
    </xf>
    <xf numFmtId="0" fontId="35" fillId="0" borderId="1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54" fillId="0" borderId="0" xfId="0" applyFont="1" applyFill="1" applyAlignment="1">
      <alignment horizontal="center" vertical="center"/>
    </xf>
    <xf numFmtId="0" fontId="55" fillId="0" borderId="10" xfId="0" applyFont="1" applyFill="1" applyBorder="1" applyAlignment="1">
      <alignment horizontal="left" vertical="center"/>
    </xf>
    <xf numFmtId="0" fontId="54" fillId="0" borderId="10" xfId="0" applyFont="1" applyFill="1" applyBorder="1" applyAlignment="1">
      <alignment horizontal="left" vertical="center"/>
    </xf>
    <xf numFmtId="0" fontId="54" fillId="0" borderId="3" xfId="0" applyFont="1" applyFill="1" applyBorder="1" applyAlignment="1">
      <alignment horizontal="left" vertical="center"/>
    </xf>
    <xf numFmtId="0" fontId="6" fillId="0" borderId="2"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177" fontId="6" fillId="0" borderId="12" xfId="0" applyNumberFormat="1" applyFont="1" applyFill="1" applyBorder="1" applyAlignment="1" applyProtection="1">
      <alignment horizontal="right" vertical="center"/>
      <protection locked="0"/>
    </xf>
    <xf numFmtId="0" fontId="6" fillId="0" borderId="0" xfId="0" applyFont="1" applyFill="1" applyBorder="1" applyAlignment="1">
      <alignment vertical="center"/>
    </xf>
    <xf numFmtId="0" fontId="6" fillId="0" borderId="5" xfId="0" applyFont="1" applyFill="1" applyBorder="1" applyAlignment="1">
      <alignment vertical="center"/>
    </xf>
    <xf numFmtId="38" fontId="6" fillId="0" borderId="4" xfId="1" applyFont="1" applyFill="1" applyBorder="1" applyAlignment="1">
      <alignment horizontal="left" vertical="center"/>
    </xf>
    <xf numFmtId="38" fontId="6" fillId="0" borderId="0" xfId="1" applyFont="1" applyFill="1" applyBorder="1" applyAlignment="1">
      <alignment horizontal="left" vertical="center"/>
    </xf>
    <xf numFmtId="38" fontId="6" fillId="0" borderId="5" xfId="1" applyFont="1" applyFill="1" applyBorder="1" applyAlignment="1">
      <alignment horizontal="left" vertical="center"/>
    </xf>
    <xf numFmtId="38" fontId="6" fillId="0" borderId="6" xfId="1" applyFont="1" applyFill="1" applyBorder="1" applyAlignment="1">
      <alignment horizontal="left" vertical="center"/>
    </xf>
    <xf numFmtId="38" fontId="6" fillId="0" borderId="15" xfId="1" applyFont="1" applyFill="1" applyBorder="1" applyAlignment="1">
      <alignment horizontal="left" vertical="center"/>
    </xf>
    <xf numFmtId="38" fontId="6" fillId="0" borderId="7" xfId="1" applyFont="1" applyFill="1" applyBorder="1" applyAlignment="1">
      <alignment horizontal="left" vertical="center"/>
    </xf>
    <xf numFmtId="0" fontId="6" fillId="6" borderId="0" xfId="0" applyFont="1" applyFill="1" applyBorder="1" applyAlignment="1" applyProtection="1">
      <alignment horizontal="center" vertical="center"/>
      <protection locked="0"/>
    </xf>
    <xf numFmtId="0" fontId="6" fillId="6" borderId="15" xfId="0" applyFont="1" applyFill="1" applyBorder="1" applyAlignment="1" applyProtection="1">
      <alignment horizontal="left" vertical="center"/>
      <protection locked="0"/>
    </xf>
    <xf numFmtId="49" fontId="6" fillId="0" borderId="2"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177" fontId="6" fillId="6" borderId="10" xfId="0" applyNumberFormat="1" applyFont="1" applyFill="1" applyBorder="1" applyAlignment="1" applyProtection="1">
      <alignment horizontal="right" vertical="center"/>
      <protection locked="0"/>
    </xf>
    <xf numFmtId="0" fontId="40" fillId="6" borderId="15" xfId="0" applyFont="1" applyFill="1" applyBorder="1" applyAlignment="1" applyProtection="1">
      <alignment horizontal="left" vertical="center" wrapText="1"/>
      <protection locked="0"/>
    </xf>
    <xf numFmtId="0" fontId="6" fillId="0" borderId="9" xfId="0" applyFont="1" applyFill="1" applyBorder="1" applyAlignment="1">
      <alignment horizontal="left"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7"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38" fontId="6" fillId="0" borderId="2" xfId="3" applyFont="1" applyFill="1" applyBorder="1" applyAlignment="1">
      <alignment horizontal="left" vertical="top"/>
    </xf>
    <xf numFmtId="38" fontId="6" fillId="0" borderId="6" xfId="3" applyFont="1" applyFill="1" applyBorder="1" applyAlignment="1">
      <alignment horizontal="left" vertical="top"/>
    </xf>
    <xf numFmtId="38" fontId="6" fillId="0" borderId="12" xfId="3" applyFont="1" applyFill="1" applyBorder="1" applyAlignment="1">
      <alignment horizontal="left" vertical="top" wrapText="1"/>
    </xf>
    <xf numFmtId="38" fontId="6" fillId="0" borderId="3" xfId="3" applyFont="1" applyFill="1" applyBorder="1" applyAlignment="1">
      <alignment horizontal="left" vertical="top" wrapText="1"/>
    </xf>
    <xf numFmtId="38" fontId="6" fillId="0" borderId="0" xfId="3" applyFont="1" applyFill="1" applyBorder="1" applyAlignment="1">
      <alignment horizontal="left" vertical="top" wrapText="1"/>
    </xf>
    <xf numFmtId="38" fontId="6" fillId="0" borderId="5" xfId="3" applyFont="1" applyFill="1" applyBorder="1" applyAlignment="1">
      <alignment horizontal="left" vertical="top" wrapText="1"/>
    </xf>
    <xf numFmtId="0" fontId="6" fillId="6" borderId="2" xfId="2" applyFont="1" applyFill="1" applyBorder="1" applyAlignment="1">
      <alignment horizontal="left" vertical="center"/>
    </xf>
    <xf numFmtId="0" fontId="6" fillId="6" borderId="12" xfId="2" applyFont="1" applyFill="1" applyBorder="1" applyAlignment="1">
      <alignment horizontal="left" vertical="center"/>
    </xf>
    <xf numFmtId="0" fontId="6" fillId="6" borderId="3" xfId="2" applyFont="1" applyFill="1" applyBorder="1" applyAlignment="1">
      <alignment horizontal="left" vertical="center"/>
    </xf>
    <xf numFmtId="0" fontId="6" fillId="6" borderId="6" xfId="2" applyFont="1" applyFill="1" applyBorder="1" applyAlignment="1">
      <alignment horizontal="left" vertical="center"/>
    </xf>
    <xf numFmtId="0" fontId="6" fillId="6" borderId="15" xfId="2" applyFont="1" applyFill="1" applyBorder="1" applyAlignment="1">
      <alignment horizontal="left" vertical="center"/>
    </xf>
    <xf numFmtId="0" fontId="6" fillId="6" borderId="7" xfId="2" applyFont="1" applyFill="1" applyBorder="1" applyAlignment="1">
      <alignment horizontal="left" vertical="center"/>
    </xf>
    <xf numFmtId="0" fontId="54" fillId="0" borderId="0" xfId="2" applyFont="1" applyAlignment="1">
      <alignment horizontal="center" vertical="center"/>
    </xf>
    <xf numFmtId="0" fontId="6" fillId="0" borderId="2" xfId="2" applyFont="1" applyFill="1" applyBorder="1" applyAlignment="1">
      <alignment horizontal="left" vertical="center"/>
    </xf>
    <xf numFmtId="0" fontId="6" fillId="0" borderId="10" xfId="2" applyFont="1" applyFill="1" applyBorder="1" applyAlignment="1">
      <alignment horizontal="left" vertical="center"/>
    </xf>
    <xf numFmtId="0" fontId="6" fillId="0" borderId="11" xfId="2" applyFont="1" applyFill="1" applyBorder="1" applyAlignment="1">
      <alignment horizontal="left" vertical="center"/>
    </xf>
    <xf numFmtId="0" fontId="6" fillId="0" borderId="4" xfId="2"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5" xfId="2"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6" borderId="4" xfId="2" applyFont="1" applyFill="1" applyBorder="1" applyAlignment="1">
      <alignment horizontal="left" vertical="center" wrapText="1"/>
    </xf>
    <xf numFmtId="0" fontId="6" fillId="6" borderId="0" xfId="2" applyFont="1" applyFill="1" applyBorder="1" applyAlignment="1">
      <alignment horizontal="left" vertical="center" wrapText="1"/>
    </xf>
    <xf numFmtId="0" fontId="6" fillId="6" borderId="5" xfId="2" applyFont="1" applyFill="1" applyBorder="1" applyAlignment="1">
      <alignment horizontal="left" vertical="center" wrapText="1"/>
    </xf>
    <xf numFmtId="0" fontId="6" fillId="6" borderId="6" xfId="2" applyFont="1" applyFill="1" applyBorder="1" applyAlignment="1">
      <alignment horizontal="left" vertical="center" wrapText="1"/>
    </xf>
    <xf numFmtId="0" fontId="6" fillId="6" borderId="15" xfId="2" applyFont="1" applyFill="1" applyBorder="1" applyAlignment="1">
      <alignment horizontal="left" vertical="center" wrapText="1"/>
    </xf>
    <xf numFmtId="0" fontId="6" fillId="6" borderId="7" xfId="2" applyFont="1" applyFill="1" applyBorder="1" applyAlignment="1">
      <alignment horizontal="left" vertical="center" wrapText="1"/>
    </xf>
    <xf numFmtId="0" fontId="6" fillId="0" borderId="12" xfId="2" applyFont="1" applyFill="1" applyBorder="1" applyAlignment="1">
      <alignment horizontal="left" vertical="center"/>
    </xf>
    <xf numFmtId="0" fontId="6" fillId="0" borderId="3" xfId="2" applyFont="1" applyFill="1" applyBorder="1" applyAlignment="1">
      <alignment horizontal="left" vertical="center"/>
    </xf>
    <xf numFmtId="0" fontId="6" fillId="0" borderId="2" xfId="2" applyFont="1" applyFill="1" applyBorder="1" applyAlignment="1">
      <alignment horizontal="left" vertical="top"/>
    </xf>
    <xf numFmtId="0" fontId="6" fillId="0" borderId="6" xfId="2" applyFont="1" applyFill="1" applyBorder="1" applyAlignment="1">
      <alignment horizontal="left" vertical="top"/>
    </xf>
    <xf numFmtId="0" fontId="6" fillId="0" borderId="3" xfId="2" applyFont="1" applyFill="1" applyBorder="1" applyAlignment="1">
      <alignment horizontal="left" vertical="top" wrapText="1"/>
    </xf>
    <xf numFmtId="0" fontId="6" fillId="0" borderId="9" xfId="2" applyFont="1" applyFill="1" applyBorder="1" applyAlignment="1">
      <alignment horizontal="left" vertical="top"/>
    </xf>
    <xf numFmtId="0" fontId="6" fillId="0" borderId="11" xfId="2" applyFont="1" applyFill="1" applyBorder="1" applyAlignment="1">
      <alignment horizontal="left" vertical="top"/>
    </xf>
    <xf numFmtId="0" fontId="6" fillId="6" borderId="9" xfId="2" applyFont="1" applyFill="1" applyBorder="1" applyAlignment="1">
      <alignment horizontal="left" vertical="top"/>
    </xf>
    <xf numFmtId="0" fontId="6" fillId="6" borderId="10" xfId="2" applyFont="1" applyFill="1" applyBorder="1" applyAlignment="1">
      <alignment horizontal="left" vertical="top"/>
    </xf>
    <xf numFmtId="0" fontId="6" fillId="6" borderId="11" xfId="2" applyFont="1" applyFill="1" applyBorder="1" applyAlignment="1">
      <alignment horizontal="left" vertical="top"/>
    </xf>
    <xf numFmtId="0" fontId="6" fillId="6" borderId="9" xfId="2" applyFont="1" applyFill="1" applyBorder="1" applyAlignment="1">
      <alignment horizontal="left" vertical="center"/>
    </xf>
    <xf numFmtId="0" fontId="6" fillId="6" borderId="10" xfId="2" applyFont="1" applyFill="1" applyBorder="1" applyAlignment="1">
      <alignment horizontal="left" vertical="center"/>
    </xf>
    <xf numFmtId="0" fontId="6" fillId="6" borderId="11" xfId="2" applyFont="1" applyFill="1" applyBorder="1" applyAlignment="1">
      <alignment horizontal="left" vertical="center"/>
    </xf>
    <xf numFmtId="0" fontId="6" fillId="0" borderId="7" xfId="2" applyFont="1" applyFill="1" applyBorder="1" applyAlignment="1">
      <alignment horizontal="left" vertical="top"/>
    </xf>
    <xf numFmtId="0" fontId="6" fillId="6" borderId="6" xfId="2" applyFont="1" applyFill="1" applyBorder="1" applyAlignment="1">
      <alignment horizontal="right" vertical="center"/>
    </xf>
    <xf numFmtId="0" fontId="6" fillId="6" borderId="15" xfId="2" applyFont="1" applyFill="1" applyBorder="1" applyAlignment="1">
      <alignment horizontal="right" vertical="center"/>
    </xf>
    <xf numFmtId="49" fontId="6" fillId="6" borderId="15" xfId="2" applyNumberFormat="1" applyFont="1" applyFill="1" applyBorder="1" applyAlignment="1" applyProtection="1">
      <alignment horizontal="left" vertical="center"/>
      <protection locked="0"/>
    </xf>
    <xf numFmtId="0" fontId="6" fillId="6" borderId="4" xfId="2" applyFont="1" applyFill="1" applyBorder="1" applyAlignment="1">
      <alignment horizontal="left" vertical="center"/>
    </xf>
    <xf numFmtId="0" fontId="6" fillId="6" borderId="0" xfId="2" applyFont="1" applyFill="1" applyBorder="1" applyAlignment="1">
      <alignment horizontal="left" vertical="center"/>
    </xf>
    <xf numFmtId="0" fontId="6" fillId="6" borderId="5" xfId="2" applyFont="1" applyFill="1" applyBorder="1" applyAlignment="1">
      <alignment horizontal="left" vertical="center"/>
    </xf>
    <xf numFmtId="0" fontId="6" fillId="0" borderId="12" xfId="2" applyFont="1" applyFill="1" applyBorder="1" applyAlignment="1">
      <alignment horizontal="left" vertical="top"/>
    </xf>
    <xf numFmtId="0" fontId="6" fillId="0" borderId="3" xfId="2" applyFont="1" applyFill="1" applyBorder="1" applyAlignment="1">
      <alignment horizontal="left" vertical="top"/>
    </xf>
    <xf numFmtId="0" fontId="6" fillId="0" borderId="15" xfId="2" applyFont="1" applyFill="1" applyBorder="1" applyAlignment="1">
      <alignment horizontal="left" vertical="top"/>
    </xf>
    <xf numFmtId="0" fontId="6" fillId="6" borderId="2" xfId="2" applyFont="1" applyFill="1" applyBorder="1" applyAlignment="1">
      <alignment horizontal="left" vertical="top"/>
    </xf>
    <xf numFmtId="0" fontId="6" fillId="6" borderId="12" xfId="2" applyFont="1" applyFill="1" applyBorder="1" applyAlignment="1">
      <alignment horizontal="left" vertical="top"/>
    </xf>
    <xf numFmtId="0" fontId="6" fillId="0" borderId="2" xfId="2" applyFont="1" applyBorder="1" applyAlignment="1">
      <alignment horizontal="left" vertical="center"/>
    </xf>
    <xf numFmtId="0" fontId="6" fillId="0" borderId="12" xfId="2" applyFont="1" applyBorder="1" applyAlignment="1">
      <alignment horizontal="left" vertical="center"/>
    </xf>
    <xf numFmtId="0" fontId="6" fillId="0" borderId="3" xfId="2" applyFont="1" applyBorder="1" applyAlignment="1">
      <alignment horizontal="left" vertical="center"/>
    </xf>
    <xf numFmtId="0" fontId="6" fillId="6" borderId="0" xfId="2" applyFont="1" applyFill="1" applyAlignment="1">
      <alignment horizontal="left" vertical="center"/>
    </xf>
    <xf numFmtId="0" fontId="6" fillId="0" borderId="1" xfId="2" applyFont="1" applyFill="1" applyBorder="1" applyAlignment="1">
      <alignment horizontal="left" vertical="top"/>
    </xf>
    <xf numFmtId="177" fontId="6" fillId="6" borderId="15" xfId="2" applyNumberFormat="1" applyFont="1" applyFill="1" applyBorder="1" applyAlignment="1" applyProtection="1">
      <alignment horizontal="right" vertical="center"/>
      <protection locked="0"/>
    </xf>
    <xf numFmtId="177" fontId="6" fillId="6" borderId="10" xfId="2" applyNumberFormat="1" applyFont="1" applyFill="1" applyBorder="1" applyAlignment="1" applyProtection="1">
      <alignment horizontal="right" vertical="center"/>
      <protection locked="0"/>
    </xf>
    <xf numFmtId="0" fontId="6" fillId="0" borderId="42" xfId="2" applyFont="1" applyFill="1" applyBorder="1" applyAlignment="1">
      <alignment horizontal="left" vertical="top"/>
    </xf>
    <xf numFmtId="0" fontId="6" fillId="6" borderId="6" xfId="2" applyFont="1" applyFill="1" applyBorder="1" applyAlignment="1">
      <alignment horizontal="left" vertical="top"/>
    </xf>
    <xf numFmtId="0" fontId="6" fillId="6" borderId="15" xfId="2" applyFont="1" applyFill="1" applyBorder="1" applyAlignment="1">
      <alignment horizontal="left" vertical="top"/>
    </xf>
    <xf numFmtId="0" fontId="6" fillId="6" borderId="7" xfId="2" applyFont="1" applyFill="1" applyBorder="1" applyAlignment="1">
      <alignment horizontal="left" vertical="top"/>
    </xf>
    <xf numFmtId="38" fontId="6" fillId="0" borderId="12" xfId="3" applyFont="1" applyFill="1" applyBorder="1" applyAlignment="1">
      <alignment horizontal="left" vertical="top"/>
    </xf>
    <xf numFmtId="38" fontId="6" fillId="0" borderId="3" xfId="3" applyFont="1" applyFill="1" applyBorder="1" applyAlignment="1">
      <alignment horizontal="left" vertical="top"/>
    </xf>
    <xf numFmtId="38" fontId="6" fillId="0" borderId="15" xfId="3" applyFont="1" applyFill="1" applyBorder="1" applyAlignment="1">
      <alignment horizontal="left" vertical="top"/>
    </xf>
    <xf numFmtId="38" fontId="6" fillId="0" borderId="7" xfId="3" applyFont="1" applyFill="1" applyBorder="1" applyAlignment="1">
      <alignment horizontal="left" vertical="top"/>
    </xf>
    <xf numFmtId="49" fontId="6" fillId="6" borderId="74" xfId="2" applyNumberFormat="1" applyFont="1" applyFill="1" applyBorder="1" applyAlignment="1" applyProtection="1">
      <alignment horizontal="left" vertical="top"/>
      <protection locked="0"/>
    </xf>
    <xf numFmtId="49" fontId="6" fillId="6" borderId="24" xfId="2" applyNumberFormat="1" applyFont="1" applyFill="1" applyBorder="1" applyAlignment="1" applyProtection="1">
      <alignment horizontal="left" vertical="top"/>
      <protection locked="0"/>
    </xf>
    <xf numFmtId="49" fontId="6" fillId="6" borderId="84" xfId="2" applyNumberFormat="1" applyFont="1" applyFill="1" applyBorder="1" applyAlignment="1" applyProtection="1">
      <alignment horizontal="left" vertical="top"/>
      <protection locked="0"/>
    </xf>
    <xf numFmtId="177" fontId="6" fillId="6" borderId="74" xfId="2" applyNumberFormat="1" applyFont="1" applyFill="1" applyBorder="1" applyAlignment="1" applyProtection="1">
      <alignment horizontal="right" vertical="top"/>
      <protection locked="0"/>
    </xf>
    <xf numFmtId="177" fontId="6" fillId="6" borderId="24" xfId="2" applyNumberFormat="1" applyFont="1" applyFill="1" applyBorder="1" applyAlignment="1" applyProtection="1">
      <alignment horizontal="right" vertical="top"/>
      <protection locked="0"/>
    </xf>
    <xf numFmtId="177" fontId="6" fillId="6" borderId="84" xfId="2" applyNumberFormat="1" applyFont="1" applyFill="1" applyBorder="1" applyAlignment="1" applyProtection="1">
      <alignment horizontal="right" vertical="top"/>
      <protection locked="0"/>
    </xf>
    <xf numFmtId="49" fontId="6" fillId="0" borderId="24" xfId="3" applyNumberFormat="1" applyFont="1" applyBorder="1" applyAlignment="1" applyProtection="1">
      <alignment horizontal="left" vertical="top"/>
      <protection locked="0"/>
    </xf>
    <xf numFmtId="49" fontId="6" fillId="0" borderId="84" xfId="3" applyNumberFormat="1" applyFont="1" applyBorder="1" applyAlignment="1" applyProtection="1">
      <alignment horizontal="left" vertical="top"/>
      <protection locked="0"/>
    </xf>
    <xf numFmtId="49" fontId="6" fillId="6" borderId="13" xfId="2" applyNumberFormat="1" applyFont="1" applyFill="1" applyBorder="1" applyAlignment="1" applyProtection="1">
      <alignment horizontal="left" vertical="top"/>
      <protection locked="0"/>
    </xf>
    <xf numFmtId="177" fontId="6" fillId="6" borderId="13" xfId="2" applyNumberFormat="1" applyFont="1" applyFill="1" applyBorder="1" applyAlignment="1" applyProtection="1">
      <alignment horizontal="right" vertical="top"/>
      <protection locked="0"/>
    </xf>
    <xf numFmtId="49" fontId="6" fillId="0" borderId="24" xfId="2" applyNumberFormat="1" applyFont="1" applyBorder="1" applyAlignment="1" applyProtection="1">
      <alignment horizontal="left" vertical="top"/>
      <protection locked="0"/>
    </xf>
    <xf numFmtId="49" fontId="6" fillId="0" borderId="84" xfId="2" applyNumberFormat="1" applyFont="1" applyBorder="1" applyAlignment="1" applyProtection="1">
      <alignment horizontal="left" vertical="top"/>
      <protection locked="0"/>
    </xf>
    <xf numFmtId="49" fontId="6" fillId="6" borderId="42" xfId="2" applyNumberFormat="1" applyFont="1" applyFill="1" applyBorder="1" applyAlignment="1" applyProtection="1">
      <alignment horizontal="left" vertical="top"/>
      <protection locked="0"/>
    </xf>
    <xf numFmtId="49" fontId="6" fillId="0" borderId="42" xfId="2" applyNumberFormat="1" applyFont="1" applyBorder="1" applyAlignment="1" applyProtection="1">
      <alignment horizontal="left" vertical="top"/>
      <protection locked="0"/>
    </xf>
    <xf numFmtId="177" fontId="6" fillId="6" borderId="42" xfId="2" applyNumberFormat="1" applyFont="1" applyFill="1" applyBorder="1" applyAlignment="1" applyProtection="1">
      <alignment horizontal="right" vertical="top"/>
      <protection locked="0"/>
    </xf>
    <xf numFmtId="0" fontId="56" fillId="11" borderId="0" xfId="0" applyFont="1" applyFill="1" applyAlignment="1">
      <alignment horizontal="center" vertical="center"/>
    </xf>
    <xf numFmtId="0" fontId="22" fillId="0" borderId="0" xfId="0" applyFont="1" applyBorder="1" applyAlignment="1">
      <alignment horizontal="left" vertical="center"/>
    </xf>
    <xf numFmtId="2" fontId="40" fillId="9" borderId="0" xfId="0" applyNumberFormat="1" applyFont="1" applyFill="1" applyBorder="1" applyAlignment="1" applyProtection="1">
      <alignment horizontal="center" vertical="center" wrapText="1"/>
      <protection hidden="1"/>
    </xf>
    <xf numFmtId="181" fontId="40" fillId="9" borderId="0" xfId="0" applyNumberFormat="1" applyFont="1" applyFill="1" applyBorder="1" applyAlignment="1" applyProtection="1">
      <alignment horizontal="center" vertical="center"/>
      <protection hidden="1"/>
    </xf>
    <xf numFmtId="0" fontId="40" fillId="9" borderId="0" xfId="0" applyFont="1" applyFill="1" applyBorder="1" applyAlignment="1" applyProtection="1">
      <alignment horizontal="center" vertical="center"/>
      <protection hidden="1"/>
    </xf>
    <xf numFmtId="179" fontId="40" fillId="9" borderId="0" xfId="0" applyNumberFormat="1" applyFont="1" applyFill="1" applyBorder="1" applyAlignment="1" applyProtection="1">
      <alignment horizontal="center" vertical="center"/>
      <protection hidden="1"/>
    </xf>
    <xf numFmtId="2" fontId="40" fillId="9" borderId="0" xfId="0" applyNumberFormat="1" applyFont="1" applyFill="1" applyBorder="1" applyAlignment="1" applyProtection="1">
      <alignment horizontal="center" vertical="center"/>
      <protection hidden="1"/>
    </xf>
    <xf numFmtId="0" fontId="40" fillId="9" borderId="0" xfId="0" applyNumberFormat="1" applyFont="1" applyFill="1" applyBorder="1" applyAlignment="1" applyProtection="1">
      <alignment horizontal="left" vertical="center" shrinkToFit="1"/>
      <protection hidden="1"/>
    </xf>
    <xf numFmtId="2" fontId="0" fillId="9" borderId="0" xfId="0" applyNumberFormat="1" applyFont="1" applyFill="1" applyAlignment="1" applyProtection="1">
      <alignment horizontal="center" vertical="center"/>
      <protection hidden="1"/>
    </xf>
    <xf numFmtId="0" fontId="0" fillId="9" borderId="0" xfId="0" applyFont="1" applyFill="1" applyAlignment="1" applyProtection="1">
      <alignment horizontal="center" vertical="center"/>
      <protection hidden="1"/>
    </xf>
    <xf numFmtId="0" fontId="40" fillId="11" borderId="12" xfId="0" applyFont="1" applyFill="1" applyBorder="1" applyAlignment="1">
      <alignment horizontal="center" vertical="center"/>
    </xf>
    <xf numFmtId="0" fontId="40" fillId="0" borderId="0" xfId="0" applyFont="1" applyBorder="1" applyAlignment="1">
      <alignment horizontal="center" vertical="center"/>
    </xf>
    <xf numFmtId="0" fontId="45" fillId="0" borderId="0" xfId="0" applyFont="1" applyFill="1" applyBorder="1" applyAlignment="1" applyProtection="1">
      <alignment horizontal="center" vertical="center"/>
      <protection hidden="1"/>
    </xf>
    <xf numFmtId="0" fontId="0" fillId="17" borderId="12" xfId="0" applyFill="1" applyBorder="1" applyAlignment="1">
      <alignment horizontal="center" vertical="center"/>
    </xf>
    <xf numFmtId="0" fontId="41" fillId="0" borderId="0" xfId="0" applyFont="1" applyFill="1" applyBorder="1" applyAlignment="1">
      <alignment horizontal="center" vertical="center"/>
    </xf>
    <xf numFmtId="181" fontId="0" fillId="9" borderId="0" xfId="0" applyNumberFormat="1" applyFill="1" applyBorder="1" applyAlignment="1">
      <alignment horizontal="center" vertical="center"/>
    </xf>
    <xf numFmtId="0" fontId="0" fillId="9" borderId="0" xfId="0" applyFill="1" applyBorder="1" applyAlignment="1">
      <alignment horizontal="center" vertical="center"/>
    </xf>
    <xf numFmtId="179" fontId="0" fillId="9" borderId="0" xfId="0" applyNumberFormat="1" applyFill="1" applyBorder="1" applyAlignment="1">
      <alignment horizontal="center" vertical="center"/>
    </xf>
    <xf numFmtId="2" fontId="0" fillId="9" borderId="0" xfId="0" applyNumberFormat="1" applyFill="1" applyBorder="1" applyAlignment="1">
      <alignment horizontal="center" vertical="center"/>
    </xf>
    <xf numFmtId="0" fontId="0" fillId="0" borderId="0" xfId="0" applyBorder="1" applyAlignment="1">
      <alignment horizontal="center" vertical="center"/>
    </xf>
    <xf numFmtId="0" fontId="44" fillId="17" borderId="0" xfId="0" applyFont="1" applyFill="1" applyAlignment="1">
      <alignment horizontal="center" vertical="center"/>
    </xf>
    <xf numFmtId="49" fontId="0" fillId="9" borderId="0" xfId="0" applyNumberFormat="1" applyFill="1" applyBorder="1" applyAlignment="1">
      <alignment horizontal="left" vertical="center" shrinkToFit="1"/>
    </xf>
    <xf numFmtId="2" fontId="0" fillId="9" borderId="0" xfId="0" applyNumberFormat="1" applyFill="1" applyBorder="1" applyAlignment="1">
      <alignment horizontal="center" vertical="center" wrapText="1"/>
    </xf>
    <xf numFmtId="0" fontId="27" fillId="0" borderId="1" xfId="0" applyFont="1" applyBorder="1" applyAlignment="1">
      <alignment horizontal="center" vertical="center"/>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26" fillId="0" borderId="42" xfId="0" applyFont="1" applyBorder="1" applyAlignment="1">
      <alignment horizontal="center" vertical="center"/>
    </xf>
    <xf numFmtId="0" fontId="26" fillId="0" borderId="24" xfId="0" applyFont="1" applyBorder="1" applyAlignment="1">
      <alignment horizontal="center" vertical="center"/>
    </xf>
    <xf numFmtId="0" fontId="16" fillId="0" borderId="13" xfId="0" applyFont="1" applyBorder="1" applyAlignment="1">
      <alignment horizontal="center" vertical="center"/>
    </xf>
    <xf numFmtId="0" fontId="16" fillId="0" borderId="42" xfId="0" applyFont="1" applyBorder="1" applyAlignment="1">
      <alignment horizontal="center" vertical="center"/>
    </xf>
    <xf numFmtId="0" fontId="16" fillId="0" borderId="24" xfId="0" applyFont="1" applyBorder="1" applyAlignment="1">
      <alignment horizontal="center" vertical="center"/>
    </xf>
  </cellXfs>
  <cellStyles count="11">
    <cellStyle name="桁区切り" xfId="1" builtinId="6"/>
    <cellStyle name="桁区切り 2" xfId="3"/>
    <cellStyle name="桁区切り 3" xfId="10"/>
    <cellStyle name="通貨 2" xfId="4"/>
    <cellStyle name="標準" xfId="0" builtinId="0"/>
    <cellStyle name="標準 2" xfId="2"/>
    <cellStyle name="標準 2 2" xfId="7"/>
    <cellStyle name="標準 2 3" xfId="6"/>
    <cellStyle name="標準 3" xfId="5"/>
    <cellStyle name="標準 4" xfId="8"/>
    <cellStyle name="標準 5" xfId="9"/>
  </cellStyles>
  <dxfs count="85">
    <dxf>
      <fill>
        <patternFill>
          <bgColor rgb="FFFFCCCC"/>
        </patternFill>
      </fill>
    </dxf>
    <dxf>
      <fill>
        <patternFill>
          <bgColor rgb="FFFFCCCC"/>
        </patternFill>
      </fill>
    </dxf>
    <dxf>
      <fill>
        <patternFill>
          <bgColor theme="0" tint="-0.14996795556505021"/>
        </patternFill>
      </fill>
    </dxf>
    <dxf>
      <fill>
        <patternFill>
          <bgColor rgb="FFFF0000"/>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border>
        <left/>
        <right style="thin">
          <color auto="1"/>
        </right>
        <top style="thin">
          <color auto="1"/>
        </top>
        <bottom style="thin">
          <color auto="1"/>
        </bottom>
        <vertical/>
        <horizontal/>
      </border>
    </dxf>
    <dxf>
      <fill>
        <patternFill>
          <bgColor theme="0" tint="-0.14996795556505021"/>
        </patternFill>
      </fill>
    </dxf>
    <dxf>
      <font>
        <color auto="1"/>
      </font>
      <numFmt numFmtId="0" formatCode="General"/>
      <fill>
        <patternFill>
          <bgColor rgb="FFFFFF00"/>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ECFF"/>
      <color rgb="FFFFCCFF"/>
      <color rgb="FFCCFFFF"/>
      <color rgb="FF66FFFF"/>
      <color rgb="FFFFCCCC"/>
      <color rgb="FFFF7C80"/>
      <color rgb="FFCCFFCC"/>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段階の割合</a:t>
            </a:r>
            <a:endParaRPr 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34528183633726"/>
          <c:y val="0.24628575795927515"/>
          <c:w val="0.51961999611391207"/>
          <c:h val="0.61432507600772579"/>
        </c:manualLayout>
      </c:layout>
      <c:pieChart>
        <c:varyColors val="1"/>
        <c:ser>
          <c:idx val="0"/>
          <c:order val="0"/>
          <c:dPt>
            <c:idx val="0"/>
            <c:bubble3D val="0"/>
            <c:spPr>
              <a:solidFill>
                <a:prstClr val="black"/>
              </a:solidFill>
              <a:ln w="19050">
                <a:solidFill>
                  <a:prstClr val="black"/>
                </a:solidFill>
              </a:ln>
              <a:effectLst/>
            </c:spPr>
            <c:extLst>
              <c:ext xmlns:c16="http://schemas.microsoft.com/office/drawing/2014/chart" uri="{C3380CC4-5D6E-409C-BE32-E72D297353CC}">
                <c16:uniqueId val="{00000001-2432-4954-ABD3-0D19F10620CE}"/>
              </c:ext>
            </c:extLst>
          </c:dPt>
          <c:dPt>
            <c:idx val="1"/>
            <c:bubble3D val="0"/>
            <c:spPr>
              <a:solidFill>
                <a:prstClr val="white"/>
              </a:solidFill>
              <a:ln w="19050">
                <a:solidFill>
                  <a:prstClr val="black"/>
                </a:solidFill>
              </a:ln>
              <a:effectLst/>
            </c:spPr>
            <c:extLst>
              <c:ext xmlns:c16="http://schemas.microsoft.com/office/drawing/2014/chart" uri="{C3380CC4-5D6E-409C-BE32-E72D297353CC}">
                <c16:uniqueId val="{00000003-2432-4954-ABD3-0D19F10620CE}"/>
              </c:ext>
            </c:extLst>
          </c:dPt>
          <c:dPt>
            <c:idx val="2"/>
            <c:bubble3D val="0"/>
            <c:spPr>
              <a:pattFill prst="pct50">
                <a:fgClr>
                  <a:prstClr val="black"/>
                </a:fgClr>
                <a:bgClr>
                  <a:prstClr val="white"/>
                </a:bgClr>
              </a:pattFill>
              <a:ln w="19050">
                <a:solidFill>
                  <a:prstClr val="black"/>
                </a:solidFill>
              </a:ln>
              <a:effectLst/>
            </c:spPr>
            <c:extLst>
              <c:ext xmlns:c16="http://schemas.microsoft.com/office/drawing/2014/chart" uri="{C3380CC4-5D6E-409C-BE32-E72D297353CC}">
                <c16:uniqueId val="{00000005-2432-4954-ABD3-0D19F10620CE}"/>
              </c:ext>
            </c:extLst>
          </c:dPt>
          <c:cat>
            <c:strRef>
              <c:f>住宅用途!$D$282:$D$284</c:f>
              <c:strCache>
                <c:ptCount val="3"/>
                <c:pt idx="0">
                  <c:v>段階3</c:v>
                </c:pt>
                <c:pt idx="1">
                  <c:v>段階2</c:v>
                </c:pt>
                <c:pt idx="2">
                  <c:v>段階1</c:v>
                </c:pt>
              </c:strCache>
            </c:strRef>
          </c:cat>
          <c:val>
            <c:numRef>
              <c:f>住宅用途!$K$282:$K$284</c:f>
              <c:numCache>
                <c:formatCode>0.0</c:formatCode>
                <c:ptCount val="3"/>
                <c:pt idx="0">
                  <c:v>0</c:v>
                </c:pt>
                <c:pt idx="1">
                  <c:v>0</c:v>
                </c:pt>
                <c:pt idx="2">
                  <c:v>100</c:v>
                </c:pt>
              </c:numCache>
            </c:numRef>
          </c:val>
          <c:extLst>
            <c:ext xmlns:c16="http://schemas.microsoft.com/office/drawing/2014/chart" uri="{C3380CC4-5D6E-409C-BE32-E72D297353CC}">
              <c16:uniqueId val="{00000006-2432-4954-ABD3-0D19F10620CE}"/>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layout>
        <c:manualLayout>
          <c:xMode val="edge"/>
          <c:yMode val="edge"/>
          <c:x val="0.77565950272683581"/>
          <c:y val="0.22742988311585693"/>
          <c:w val="0.22434049727316421"/>
          <c:h val="0.34061378414211169"/>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段階の割合</a:t>
            </a:r>
            <a:endParaRPr 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434528183633726"/>
          <c:y val="0.24628575795927515"/>
          <c:w val="0.51961999611391207"/>
          <c:h val="0.61432507600772579"/>
        </c:manualLayout>
      </c:layout>
      <c:pieChart>
        <c:varyColors val="1"/>
        <c:ser>
          <c:idx val="0"/>
          <c:order val="0"/>
          <c:dPt>
            <c:idx val="0"/>
            <c:bubble3D val="0"/>
            <c:spPr>
              <a:solidFill>
                <a:prstClr val="black"/>
              </a:solidFill>
              <a:ln w="19050">
                <a:solidFill>
                  <a:prstClr val="black"/>
                </a:solidFill>
              </a:ln>
              <a:effectLst/>
            </c:spPr>
            <c:extLst>
              <c:ext xmlns:c16="http://schemas.microsoft.com/office/drawing/2014/chart" uri="{C3380CC4-5D6E-409C-BE32-E72D297353CC}">
                <c16:uniqueId val="{00000001-FCE1-4D78-9F93-E17B6B55B318}"/>
              </c:ext>
            </c:extLst>
          </c:dPt>
          <c:dPt>
            <c:idx val="1"/>
            <c:bubble3D val="0"/>
            <c:spPr>
              <a:solidFill>
                <a:prstClr val="white"/>
              </a:solidFill>
              <a:ln w="19050">
                <a:solidFill>
                  <a:prstClr val="black"/>
                </a:solidFill>
              </a:ln>
              <a:effectLst/>
            </c:spPr>
            <c:extLst>
              <c:ext xmlns:c16="http://schemas.microsoft.com/office/drawing/2014/chart" uri="{C3380CC4-5D6E-409C-BE32-E72D297353CC}">
                <c16:uniqueId val="{00000003-FCE1-4D78-9F93-E17B6B55B318}"/>
              </c:ext>
            </c:extLst>
          </c:dPt>
          <c:dPt>
            <c:idx val="2"/>
            <c:bubble3D val="0"/>
            <c:spPr>
              <a:pattFill prst="pct50">
                <a:fgClr>
                  <a:prstClr val="black"/>
                </a:fgClr>
                <a:bgClr>
                  <a:prstClr val="white"/>
                </a:bgClr>
              </a:pattFill>
              <a:ln w="19050">
                <a:solidFill>
                  <a:prstClr val="black"/>
                </a:solidFill>
              </a:ln>
              <a:effectLst/>
            </c:spPr>
            <c:extLst>
              <c:ext xmlns:c16="http://schemas.microsoft.com/office/drawing/2014/chart" uri="{C3380CC4-5D6E-409C-BE32-E72D297353CC}">
                <c16:uniqueId val="{00000003-3AF5-41E2-A585-754A7F0C16D3}"/>
              </c:ext>
            </c:extLst>
          </c:dPt>
          <c:cat>
            <c:strRef>
              <c:f>住宅以外の用途!$D$308:$D$310</c:f>
              <c:strCache>
                <c:ptCount val="3"/>
                <c:pt idx="0">
                  <c:v>段階3</c:v>
                </c:pt>
                <c:pt idx="1">
                  <c:v>段階2</c:v>
                </c:pt>
                <c:pt idx="2">
                  <c:v>段階1</c:v>
                </c:pt>
              </c:strCache>
            </c:strRef>
          </c:cat>
          <c:val>
            <c:numRef>
              <c:f>住宅以外の用途!$K$308:$K$310</c:f>
              <c:numCache>
                <c:formatCode>0.0</c:formatCode>
                <c:ptCount val="3"/>
                <c:pt idx="0">
                  <c:v>0</c:v>
                </c:pt>
                <c:pt idx="1">
                  <c:v>0</c:v>
                </c:pt>
                <c:pt idx="2">
                  <c:v>100</c:v>
                </c:pt>
              </c:numCache>
            </c:numRef>
          </c:val>
          <c:extLst>
            <c:ext xmlns:c16="http://schemas.microsoft.com/office/drawing/2014/chart" uri="{C3380CC4-5D6E-409C-BE32-E72D297353CC}">
              <c16:uniqueId val="{00000000-3AF5-41E2-A585-754A7F0C16D3}"/>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dPt>
                  <c:idx val="0"/>
                  <c:bubble3D val="0"/>
                  <c:spPr>
                    <a:solidFill>
                      <a:prstClr val="black"/>
                    </a:solidFill>
                    <a:ln w="19050">
                      <a:solidFill>
                        <a:prstClr val="black"/>
                      </a:solidFill>
                    </a:ln>
                    <a:effectLst/>
                  </c:spPr>
                  <c:extLst>
                    <c:ext xmlns:c16="http://schemas.microsoft.com/office/drawing/2014/chart" uri="{C3380CC4-5D6E-409C-BE32-E72D297353CC}">
                      <c16:uniqueId val="{00000007-FCE1-4D78-9F93-E17B6B55B318}"/>
                    </c:ext>
                  </c:extLst>
                </c:dPt>
                <c:dPt>
                  <c:idx val="1"/>
                  <c:bubble3D val="0"/>
                  <c:spPr>
                    <a:solidFill>
                      <a:prstClr val="white"/>
                    </a:solidFill>
                    <a:ln w="19050">
                      <a:solidFill>
                        <a:prstClr val="black"/>
                      </a:solidFill>
                    </a:ln>
                    <a:effectLst/>
                  </c:spPr>
                  <c:extLst>
                    <c:ext xmlns:c16="http://schemas.microsoft.com/office/drawing/2014/chart" uri="{C3380CC4-5D6E-409C-BE32-E72D297353CC}">
                      <c16:uniqueId val="{00000009-FCE1-4D78-9F93-E17B6B55B318}"/>
                    </c:ext>
                  </c:extLst>
                </c:dPt>
                <c:dPt>
                  <c:idx val="2"/>
                  <c:bubble3D val="0"/>
                  <c:spPr>
                    <a:pattFill prst="pct50">
                      <a:fgClr>
                        <a:prstClr val="black"/>
                      </a:fgClr>
                      <a:bgClr>
                        <a:prstClr val="white"/>
                      </a:bgClr>
                    </a:pattFill>
                    <a:ln w="19050">
                      <a:solidFill>
                        <a:prstClr val="black"/>
                      </a:solidFill>
                    </a:ln>
                    <a:effectLst/>
                  </c:spPr>
                  <c:extLst>
                    <c:ext xmlns:c16="http://schemas.microsoft.com/office/drawing/2014/chart" uri="{C3380CC4-5D6E-409C-BE32-E72D297353CC}">
                      <c16:uniqueId val="{0000000B-FCE1-4D78-9F93-E17B6B55B318}"/>
                    </c:ext>
                  </c:extLst>
                </c:dPt>
                <c:cat>
                  <c:strRef>
                    <c:extLst>
                      <c:ext uri="{02D57815-91ED-43cb-92C2-25804820EDAC}">
                        <c15:formulaRef>
                          <c15:sqref>住宅以外の用途!$D$308:$D$310</c15:sqref>
                        </c15:formulaRef>
                      </c:ext>
                    </c:extLst>
                    <c:strCache>
                      <c:ptCount val="3"/>
                      <c:pt idx="0">
                        <c:v>段階3</c:v>
                      </c:pt>
                      <c:pt idx="1">
                        <c:v>段階2</c:v>
                      </c:pt>
                      <c:pt idx="2">
                        <c:v>段階1</c:v>
                      </c:pt>
                    </c:strCache>
                  </c:strRef>
                </c:cat>
                <c:val>
                  <c:numRef>
                    <c:extLst>
                      <c:ext uri="{02D57815-91ED-43cb-92C2-25804820EDAC}">
                        <c15:formulaRef>
                          <c15:sqref>住宅以外の用途!$L$308:$L$310</c15:sqref>
                        </c15:formulaRef>
                      </c:ext>
                    </c:extLst>
                    <c:numCache>
                      <c:formatCode>0.0</c:formatCode>
                      <c:ptCount val="3"/>
                    </c:numCache>
                  </c:numRef>
                </c:val>
                <c:extLst>
                  <c:ext xmlns:c16="http://schemas.microsoft.com/office/drawing/2014/chart" uri="{C3380CC4-5D6E-409C-BE32-E72D297353CC}">
                    <c16:uniqueId val="{00000001-3AF5-41E2-A585-754A7F0C16D3}"/>
                  </c:ext>
                </c:extLst>
              </c15:ser>
            </c15:filteredPieSeries>
          </c:ext>
        </c:extLst>
      </c:pieChart>
      <c:spPr>
        <a:noFill/>
        <a:ln>
          <a:noFill/>
        </a:ln>
        <a:effectLst/>
      </c:spPr>
    </c:plotArea>
    <c:legend>
      <c:legendPos val="b"/>
      <c:layout>
        <c:manualLayout>
          <c:xMode val="edge"/>
          <c:yMode val="edge"/>
          <c:x val="0.77565950272683581"/>
          <c:y val="0.22742988311585693"/>
          <c:w val="0.20143193575390836"/>
          <c:h val="0.372544456454743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checked="Checked" firstButton="1" fmlaLink="$U$40" lockText="1" noThreeD="1"/>
</file>

<file path=xl/ctrlProps/ctrlProp100.xml><?xml version="1.0" encoding="utf-8"?>
<formControlPr xmlns="http://schemas.microsoft.com/office/spreadsheetml/2009/9/main" objectType="CheckBox" fmlaLink="$Y$3" lockText="1" noThreeD="1"/>
</file>

<file path=xl/ctrlProps/ctrlProp101.xml><?xml version="1.0" encoding="utf-8"?>
<formControlPr xmlns="http://schemas.microsoft.com/office/spreadsheetml/2009/9/main" objectType="CheckBox" fmlaLink="$Y$4" lockText="1" noThreeD="1"/>
</file>

<file path=xl/ctrlProps/ctrlProp102.xml><?xml version="1.0" encoding="utf-8"?>
<formControlPr xmlns="http://schemas.microsoft.com/office/spreadsheetml/2009/9/main" objectType="CheckBox" fmlaLink="$Y$5" lockText="1" noThreeD="1"/>
</file>

<file path=xl/ctrlProps/ctrlProp103.xml><?xml version="1.0" encoding="utf-8"?>
<formControlPr xmlns="http://schemas.microsoft.com/office/spreadsheetml/2009/9/main" objectType="CheckBox" fmlaLink="$Y$6"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U$13"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CheckBox" fmlaLink="$Y$2" lockText="1" noThreeD="1"/>
</file>

<file path=xl/ctrlProps/ctrlProp108.xml><?xml version="1.0" encoding="utf-8"?>
<formControlPr xmlns="http://schemas.microsoft.com/office/spreadsheetml/2009/9/main" objectType="CheckBox" fmlaLink="$V$5" lockText="1" noThreeD="1"/>
</file>

<file path=xl/ctrlProps/ctrlProp109.xml><?xml version="1.0" encoding="utf-8"?>
<formControlPr xmlns="http://schemas.microsoft.com/office/spreadsheetml/2009/9/main" objectType="CheckBox" fmlaLink="$V$6"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V$7" lockText="1" noThreeD="1"/>
</file>

<file path=xl/ctrlProps/ctrlProp111.xml><?xml version="1.0" encoding="utf-8"?>
<formControlPr xmlns="http://schemas.microsoft.com/office/spreadsheetml/2009/9/main" objectType="CheckBox" fmlaLink="$V$8" lockText="1" noThreeD="1"/>
</file>

<file path=xl/ctrlProps/ctrlProp112.xml><?xml version="1.0" encoding="utf-8"?>
<formControlPr xmlns="http://schemas.microsoft.com/office/spreadsheetml/2009/9/main" objectType="CheckBox" fmlaLink="$V$9" lockText="1" noThreeD="1"/>
</file>

<file path=xl/ctrlProps/ctrlProp113.xml><?xml version="1.0" encoding="utf-8"?>
<formControlPr xmlns="http://schemas.microsoft.com/office/spreadsheetml/2009/9/main" objectType="CheckBox" fmlaLink="$V$10" lockText="1" noThreeD="1"/>
</file>

<file path=xl/ctrlProps/ctrlProp114.xml><?xml version="1.0" encoding="utf-8"?>
<formControlPr xmlns="http://schemas.microsoft.com/office/spreadsheetml/2009/9/main" objectType="CheckBox" fmlaLink="$V$11" lockText="1" noThreeD="1"/>
</file>

<file path=xl/ctrlProps/ctrlProp115.xml><?xml version="1.0" encoding="utf-8"?>
<formControlPr xmlns="http://schemas.microsoft.com/office/spreadsheetml/2009/9/main" objectType="CheckBox" fmlaLink="$Y$11" lockText="1" noThreeD="1"/>
</file>

<file path=xl/ctrlProps/ctrlProp116.xml><?xml version="1.0" encoding="utf-8"?>
<formControlPr xmlns="http://schemas.microsoft.com/office/spreadsheetml/2009/9/main" objectType="CheckBox" fmlaLink="$V$12" lockText="1" noThreeD="1"/>
</file>

<file path=xl/ctrlProps/ctrlProp117.xml><?xml version="1.0" encoding="utf-8"?>
<formControlPr xmlns="http://schemas.microsoft.com/office/spreadsheetml/2009/9/main" objectType="CheckBox" fmlaLink="$Y$12"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U$13" lockText="1" noThreeD="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U$14"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U$15"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U$16"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U$49" lockText="1" noThreeD="1"/>
</file>

<file path=xl/ctrlProps/ctrlProp130.xml><?xml version="1.0" encoding="utf-8"?>
<formControlPr xmlns="http://schemas.microsoft.com/office/spreadsheetml/2009/9/main" objectType="GBox"/>
</file>

<file path=xl/ctrlProps/ctrlProp131.xml><?xml version="1.0" encoding="utf-8"?>
<formControlPr xmlns="http://schemas.microsoft.com/office/spreadsheetml/2009/9/main" objectType="Radio" firstButton="1" fmlaLink="$U$19"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CheckBox" fmlaLink="$V$22" lockText="1" noThreeD="1"/>
</file>

<file path=xl/ctrlProps/ctrlProp134.xml><?xml version="1.0" encoding="utf-8"?>
<formControlPr xmlns="http://schemas.microsoft.com/office/spreadsheetml/2009/9/main" objectType="CheckBox" fmlaLink="$V$23" lockText="1" noThreeD="1"/>
</file>

<file path=xl/ctrlProps/ctrlProp135.xml><?xml version="1.0" encoding="utf-8"?>
<formControlPr xmlns="http://schemas.microsoft.com/office/spreadsheetml/2009/9/main" objectType="CheckBox" fmlaLink="$V$24" lockText="1" noThreeD="1"/>
</file>

<file path=xl/ctrlProps/ctrlProp136.xml><?xml version="1.0" encoding="utf-8"?>
<formControlPr xmlns="http://schemas.microsoft.com/office/spreadsheetml/2009/9/main" objectType="CheckBox" fmlaLink="$V$25" lockText="1" noThreeD="1"/>
</file>

<file path=xl/ctrlProps/ctrlProp137.xml><?xml version="1.0" encoding="utf-8"?>
<formControlPr xmlns="http://schemas.microsoft.com/office/spreadsheetml/2009/9/main" objectType="CheckBox" fmlaLink="$V$26" lockText="1" noThreeD="1"/>
</file>

<file path=xl/ctrlProps/ctrlProp138.xml><?xml version="1.0" encoding="utf-8"?>
<formControlPr xmlns="http://schemas.microsoft.com/office/spreadsheetml/2009/9/main" objectType="CheckBox" fmlaLink="$V$27" lockText="1" noThreeD="1"/>
</file>

<file path=xl/ctrlProps/ctrlProp139.xml><?xml version="1.0" encoding="utf-8"?>
<formControlPr xmlns="http://schemas.microsoft.com/office/spreadsheetml/2009/9/main" objectType="CheckBox" fmlaLink="$J$5"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fmlaLink="$J$9" lockText="1" noThreeD="1"/>
</file>

<file path=xl/ctrlProps/ctrlProp141.xml><?xml version="1.0" encoding="utf-8"?>
<formControlPr xmlns="http://schemas.microsoft.com/office/spreadsheetml/2009/9/main" objectType="CheckBox" fmlaLink="$J$13" lockText="1" noThreeD="1"/>
</file>

<file path=xl/ctrlProps/ctrlProp142.xml><?xml version="1.0" encoding="utf-8"?>
<formControlPr xmlns="http://schemas.microsoft.com/office/spreadsheetml/2009/9/main" objectType="CheckBox" fmlaLink="$J$17" lockText="1" noThreeD="1"/>
</file>

<file path=xl/ctrlProps/ctrlProp143.xml><?xml version="1.0" encoding="utf-8"?>
<formControlPr xmlns="http://schemas.microsoft.com/office/spreadsheetml/2009/9/main" objectType="CheckBox" fmlaLink="$J$21" lockText="1" noThreeD="1"/>
</file>

<file path=xl/ctrlProps/ctrlProp144.xml><?xml version="1.0" encoding="utf-8"?>
<formControlPr xmlns="http://schemas.microsoft.com/office/spreadsheetml/2009/9/main" objectType="CheckBox" fmlaLink="$J$25"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checked="Checked" firstButton="1" fmlaLink="$U$4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U$3" lockText="1" noThreeD="1"/>
</file>

<file path=xl/ctrlProps/ctrlProp20.xml><?xml version="1.0" encoding="utf-8"?>
<formControlPr xmlns="http://schemas.microsoft.com/office/spreadsheetml/2009/9/main" objectType="CheckBox" fmlaLink="$V$31" lockText="1" noThreeD="1"/>
</file>

<file path=xl/ctrlProps/ctrlProp21.xml><?xml version="1.0" encoding="utf-8"?>
<formControlPr xmlns="http://schemas.microsoft.com/office/spreadsheetml/2009/9/main" objectType="CheckBox" fmlaLink="$V$32" lockText="1" noThreeD="1"/>
</file>

<file path=xl/ctrlProps/ctrlProp22.xml><?xml version="1.0" encoding="utf-8"?>
<formControlPr xmlns="http://schemas.microsoft.com/office/spreadsheetml/2009/9/main" objectType="CheckBox" fmlaLink="$V$33" lockText="1" noThreeD="1"/>
</file>

<file path=xl/ctrlProps/ctrlProp23.xml><?xml version="1.0" encoding="utf-8"?>
<formControlPr xmlns="http://schemas.microsoft.com/office/spreadsheetml/2009/9/main" objectType="CheckBox" fmlaLink="$V$34" lockText="1" noThreeD="1"/>
</file>

<file path=xl/ctrlProps/ctrlProp24.xml><?xml version="1.0" encoding="utf-8"?>
<formControlPr xmlns="http://schemas.microsoft.com/office/spreadsheetml/2009/9/main" objectType="CheckBox" fmlaLink="$V$35" lockText="1" noThreeD="1"/>
</file>

<file path=xl/ctrlProps/ctrlProp25.xml><?xml version="1.0" encoding="utf-8"?>
<formControlPr xmlns="http://schemas.microsoft.com/office/spreadsheetml/2009/9/main" objectType="GBox"/>
</file>

<file path=xl/ctrlProps/ctrlProp26.xml><?xml version="1.0" encoding="utf-8"?>
<formControlPr xmlns="http://schemas.microsoft.com/office/spreadsheetml/2009/9/main" objectType="Radio" checked="Checked" firstButton="1" fmlaLink="$U$2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firstButton="1" fmlaLink="$U$2"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fmlaLink="$X$5" lockText="1" noThreeD="1"/>
</file>

<file path=xl/ctrlProps/ctrlProp33.xml><?xml version="1.0" encoding="utf-8"?>
<formControlPr xmlns="http://schemas.microsoft.com/office/spreadsheetml/2009/9/main" objectType="CheckBox" fmlaLink="$X$6" lockText="1" noThreeD="1"/>
</file>

<file path=xl/ctrlProps/ctrlProp34.xml><?xml version="1.0" encoding="utf-8"?>
<formControlPr xmlns="http://schemas.microsoft.com/office/spreadsheetml/2009/9/main" objectType="CheckBox" fmlaLink="$X$7" lockText="1" noThreeD="1"/>
</file>

<file path=xl/ctrlProps/ctrlProp35.xml><?xml version="1.0" encoding="utf-8"?>
<formControlPr xmlns="http://schemas.microsoft.com/office/spreadsheetml/2009/9/main" objectType="CheckBox" fmlaLink="$X$8" lockText="1" noThreeD="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CheckBox" fmlaLink="$X$18" lockText="1" noThreeD="1"/>
</file>

<file path=xl/ctrlProps/ctrlProp38.xml><?xml version="1.0" encoding="utf-8"?>
<formControlPr xmlns="http://schemas.microsoft.com/office/spreadsheetml/2009/9/main" objectType="CheckBox" fmlaLink="$X$19" lockText="1" noThreeD="1"/>
</file>

<file path=xl/ctrlProps/ctrlProp39.xml><?xml version="1.0" encoding="utf-8"?>
<formControlPr xmlns="http://schemas.microsoft.com/office/spreadsheetml/2009/9/main" objectType="CheckBox" fmlaLink="$X$2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X$21" lockText="1" noThreeD="1"/>
</file>

<file path=xl/ctrlProps/ctrlProp41.xml><?xml version="1.0" encoding="utf-8"?>
<formControlPr xmlns="http://schemas.microsoft.com/office/spreadsheetml/2009/9/main" objectType="CheckBox" fmlaLink="$X$22" lockText="1" noThreeD="1"/>
</file>

<file path=xl/ctrlProps/ctrlProp42.xml><?xml version="1.0" encoding="utf-8"?>
<formControlPr xmlns="http://schemas.microsoft.com/office/spreadsheetml/2009/9/main" objectType="Radio" firstButton="1" fmlaLink="$W$25"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CheckBox" fmlaLink="$X$26" lockText="1" noThreeD="1"/>
</file>

<file path=xl/ctrlProps/ctrlProp45.xml><?xml version="1.0" encoding="utf-8"?>
<formControlPr xmlns="http://schemas.microsoft.com/office/spreadsheetml/2009/9/main" objectType="CheckBox" fmlaLink="$X$27" lockText="1" noThreeD="1"/>
</file>

<file path=xl/ctrlProps/ctrlProp46.xml><?xml version="1.0" encoding="utf-8"?>
<formControlPr xmlns="http://schemas.microsoft.com/office/spreadsheetml/2009/9/main" objectType="CheckBox" fmlaLink="$X$28" lockText="1" noThreeD="1"/>
</file>

<file path=xl/ctrlProps/ctrlProp47.xml><?xml version="1.0" encoding="utf-8"?>
<formControlPr xmlns="http://schemas.microsoft.com/office/spreadsheetml/2009/9/main" objectType="CheckBox" fmlaLink="$X$29" lockText="1" noThreeD="1"/>
</file>

<file path=xl/ctrlProps/ctrlProp48.xml><?xml version="1.0" encoding="utf-8"?>
<formControlPr xmlns="http://schemas.microsoft.com/office/spreadsheetml/2009/9/main" objectType="CheckBox" fmlaLink="$X$30" lockText="1" noThreeD="1"/>
</file>

<file path=xl/ctrlProps/ctrlProp49.xml><?xml version="1.0" encoding="utf-8"?>
<formControlPr xmlns="http://schemas.microsoft.com/office/spreadsheetml/2009/9/main" objectType="GBox"/>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Radio" firstButton="1" fmlaLink="$W$12"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file>

<file path=xl/ctrlProps/ctrlProp53.xml><?xml version="1.0" encoding="utf-8"?>
<formControlPr xmlns="http://schemas.microsoft.com/office/spreadsheetml/2009/9/main" objectType="Radio" firstButton="1" fmlaLink="$W$17"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file>

<file path=xl/ctrlProps/ctrlProp56.xml><?xml version="1.0" encoding="utf-8"?>
<formControlPr xmlns="http://schemas.microsoft.com/office/spreadsheetml/2009/9/main" objectType="Radio" firstButton="1" fmlaLink="$W$11"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X$7" lockText="1" noThreeD="1"/>
</file>

<file path=xl/ctrlProps/ctrlProp59.xml><?xml version="1.0" encoding="utf-8"?>
<formControlPr xmlns="http://schemas.microsoft.com/office/spreadsheetml/2009/9/main" objectType="CheckBox" fmlaLink="$X$8" lockText="1" noThreeD="1"/>
</file>

<file path=xl/ctrlProps/ctrlProp6.xml><?xml version="1.0" encoding="utf-8"?>
<formControlPr xmlns="http://schemas.microsoft.com/office/spreadsheetml/2009/9/main" objectType="Radio" checked="Checked" firstButton="1" fmlaLink="$U$45" lockText="1" noThreeD="1"/>
</file>

<file path=xl/ctrlProps/ctrlProp60.xml><?xml version="1.0" encoding="utf-8"?>
<formControlPr xmlns="http://schemas.microsoft.com/office/spreadsheetml/2009/9/main" objectType="CheckBox" fmlaLink="$X$10" lockText="1" noThreeD="1"/>
</file>

<file path=xl/ctrlProps/ctrlProp61.xml><?xml version="1.0" encoding="utf-8"?>
<formControlPr xmlns="http://schemas.microsoft.com/office/spreadsheetml/2009/9/main" objectType="CheckBox" fmlaLink="$X$11" lockText="1" noThreeD="1"/>
</file>

<file path=xl/ctrlProps/ctrlProp62.xml><?xml version="1.0" encoding="utf-8"?>
<formControlPr xmlns="http://schemas.microsoft.com/office/spreadsheetml/2009/9/main" objectType="CheckBox" fmlaLink="$X$14" lockText="1" noThreeD="1"/>
</file>

<file path=xl/ctrlProps/ctrlProp63.xml><?xml version="1.0" encoding="utf-8"?>
<formControlPr xmlns="http://schemas.microsoft.com/office/spreadsheetml/2009/9/main" objectType="CheckBox" fmlaLink="$X$15" lockText="1" noThreeD="1"/>
</file>

<file path=xl/ctrlProps/ctrlProp64.xml><?xml version="1.0" encoding="utf-8"?>
<formControlPr xmlns="http://schemas.microsoft.com/office/spreadsheetml/2009/9/main" objectType="CheckBox" fmlaLink="$X$22" lockText="1" noThreeD="1"/>
</file>

<file path=xl/ctrlProps/ctrlProp65.xml><?xml version="1.0" encoding="utf-8"?>
<formControlPr xmlns="http://schemas.microsoft.com/office/spreadsheetml/2009/9/main" objectType="CheckBox" fmlaLink="$X$21" lockText="1" noThreeD="1"/>
</file>

<file path=xl/ctrlProps/ctrlProp66.xml><?xml version="1.0" encoding="utf-8"?>
<formControlPr xmlns="http://schemas.microsoft.com/office/spreadsheetml/2009/9/main" objectType="CheckBox" fmlaLink="$X$17" lockText="1" noThreeD="1"/>
</file>

<file path=xl/ctrlProps/ctrlProp67.xml><?xml version="1.0" encoding="utf-8"?>
<formControlPr xmlns="http://schemas.microsoft.com/office/spreadsheetml/2009/9/main" objectType="CheckBox" fmlaLink="$X$24" lockText="1" noThreeD="1"/>
</file>

<file path=xl/ctrlProps/ctrlProp68.xml><?xml version="1.0" encoding="utf-8"?>
<formControlPr xmlns="http://schemas.microsoft.com/office/spreadsheetml/2009/9/main" objectType="CheckBox" fmlaLink="$X$18" lockText="1" noThreeD="1"/>
</file>

<file path=xl/ctrlProps/ctrlProp69.xml><?xml version="1.0" encoding="utf-8"?>
<formControlPr xmlns="http://schemas.microsoft.com/office/spreadsheetml/2009/9/main" objectType="CheckBox" fmlaLink="$X$25"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W$27"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CheckBox" fmlaLink="$X$28" lockText="1" noThreeD="1"/>
</file>

<file path=xl/ctrlProps/ctrlProp74.xml><?xml version="1.0" encoding="utf-8"?>
<formControlPr xmlns="http://schemas.microsoft.com/office/spreadsheetml/2009/9/main" objectType="CheckBox" fmlaLink="$X$29" lockText="1" noThreeD="1"/>
</file>

<file path=xl/ctrlProps/ctrlProp75.xml><?xml version="1.0" encoding="utf-8"?>
<formControlPr xmlns="http://schemas.microsoft.com/office/spreadsheetml/2009/9/main" objectType="CheckBox" fmlaLink="$X$30" lockText="1" noThreeD="1"/>
</file>

<file path=xl/ctrlProps/ctrlProp76.xml><?xml version="1.0" encoding="utf-8"?>
<formControlPr xmlns="http://schemas.microsoft.com/office/spreadsheetml/2009/9/main" objectType="CheckBox" fmlaLink="$X$31" lockText="1" noThreeD="1"/>
</file>

<file path=xl/ctrlProps/ctrlProp77.xml><?xml version="1.0" encoding="utf-8"?>
<formControlPr xmlns="http://schemas.microsoft.com/office/spreadsheetml/2009/9/main" objectType="GBox"/>
</file>

<file path=xl/ctrlProps/ctrlProp78.xml><?xml version="1.0" encoding="utf-8"?>
<formControlPr xmlns="http://schemas.microsoft.com/office/spreadsheetml/2009/9/main" objectType="CheckBox" fmlaLink="$V$8" lockText="1" noThreeD="1"/>
</file>

<file path=xl/ctrlProps/ctrlProp79.xml><?xml version="1.0" encoding="utf-8"?>
<formControlPr xmlns="http://schemas.microsoft.com/office/spreadsheetml/2009/9/main" objectType="CheckBox" fmlaLink="$V$9"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U$11"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Radio" firstButton="1" fmlaLink="$U$12" lockText="1" noThreeD="1"/>
</file>

<file path=xl/ctrlProps/ctrlProp85.xml><?xml version="1.0" encoding="utf-8"?>
<formControlPr xmlns="http://schemas.microsoft.com/office/spreadsheetml/2009/9/main" objectType="Radio" checked="Checked" lockText="1" noThreeD="1"/>
</file>

<file path=xl/ctrlProps/ctrlProp86.xml><?xml version="1.0" encoding="utf-8"?>
<formControlPr xmlns="http://schemas.microsoft.com/office/spreadsheetml/2009/9/main" objectType="CheckBox" fmlaLink="$V$19" lockText="1" noThreeD="1"/>
</file>

<file path=xl/ctrlProps/ctrlProp87.xml><?xml version="1.0" encoding="utf-8"?>
<formControlPr xmlns="http://schemas.microsoft.com/office/spreadsheetml/2009/9/main" objectType="CheckBox" fmlaLink="$V$20" lockText="1" noThreeD="1"/>
</file>

<file path=xl/ctrlProps/ctrlProp88.xml><?xml version="1.0" encoding="utf-8"?>
<formControlPr xmlns="http://schemas.microsoft.com/office/spreadsheetml/2009/9/main" objectType="CheckBox" fmlaLink="$V$21" lockText="1" noThreeD="1"/>
</file>

<file path=xl/ctrlProps/ctrlProp89.xml><?xml version="1.0" encoding="utf-8"?>
<formControlPr xmlns="http://schemas.microsoft.com/office/spreadsheetml/2009/9/main" objectType="CheckBox" fmlaLink="$V$22"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CheckBox" fmlaLink="$V$23" lockText="1" noThreeD="1"/>
</file>

<file path=xl/ctrlProps/ctrlProp91.xml><?xml version="1.0" encoding="utf-8"?>
<formControlPr xmlns="http://schemas.microsoft.com/office/spreadsheetml/2009/9/main" objectType="CheckBox" fmlaLink="$V$24" lockText="1" noThreeD="1"/>
</file>

<file path=xl/ctrlProps/ctrlProp92.xml><?xml version="1.0" encoding="utf-8"?>
<formControlPr xmlns="http://schemas.microsoft.com/office/spreadsheetml/2009/9/main" objectType="CheckBox" fmlaLink="$V$25" lockText="1" noThreeD="1"/>
</file>

<file path=xl/ctrlProps/ctrlProp93.xml><?xml version="1.0" encoding="utf-8"?>
<formControlPr xmlns="http://schemas.microsoft.com/office/spreadsheetml/2009/9/main" objectType="GBox"/>
</file>

<file path=xl/ctrlProps/ctrlProp94.xml><?xml version="1.0" encoding="utf-8"?>
<formControlPr xmlns="http://schemas.microsoft.com/office/spreadsheetml/2009/9/main" objectType="Radio" firstButton="1" fmlaLink="$U$16"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CheckBox" fmlaLink="$V$3" lockText="1" noThreeD="1"/>
</file>

<file path=xl/ctrlProps/ctrlProp97.xml><?xml version="1.0" encoding="utf-8"?>
<formControlPr xmlns="http://schemas.microsoft.com/office/spreadsheetml/2009/9/main" objectType="CheckBox" fmlaLink="$V$4" lockText="1" noThreeD="1"/>
</file>

<file path=xl/ctrlProps/ctrlProp98.xml><?xml version="1.0" encoding="utf-8"?>
<formControlPr xmlns="http://schemas.microsoft.com/office/spreadsheetml/2009/9/main" objectType="CheckBox" fmlaLink="$V$5" lockText="1" noThreeD="1"/>
</file>

<file path=xl/ctrlProps/ctrlProp99.xml><?xml version="1.0" encoding="utf-8"?>
<formControlPr xmlns="http://schemas.microsoft.com/office/spreadsheetml/2009/9/main" objectType="CheckBox" fmlaLink="$V$6"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175260</xdr:colOff>
          <xdr:row>1</xdr:row>
          <xdr:rowOff>0</xdr:rowOff>
        </xdr:from>
        <xdr:to>
          <xdr:col>19</xdr:col>
          <xdr:colOff>182880</xdr:colOff>
          <xdr:row>2</xdr:row>
          <xdr:rowOff>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220980</xdr:colOff>
          <xdr:row>1</xdr:row>
          <xdr:rowOff>22860</xdr:rowOff>
        </xdr:from>
        <xdr:to>
          <xdr:col>12</xdr:col>
          <xdr:colOff>30480</xdr:colOff>
          <xdr:row>1</xdr:row>
          <xdr:rowOff>228600</xdr:rowOff>
        </xdr:to>
        <xdr:sp macro="" textlink="">
          <xdr:nvSpPr>
            <xdr:cNvPr id="2053" name="rdoPlan"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計画時</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1</xdr:row>
          <xdr:rowOff>22860</xdr:rowOff>
        </xdr:from>
        <xdr:to>
          <xdr:col>14</xdr:col>
          <xdr:colOff>144780</xdr:colOff>
          <xdr:row>1</xdr:row>
          <xdr:rowOff>228600</xdr:rowOff>
        </xdr:to>
        <xdr:sp macro="" textlink="">
          <xdr:nvSpPr>
            <xdr:cNvPr id="2054" name="rdoModify"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変更時</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144780</xdr:colOff>
          <xdr:row>1</xdr:row>
          <xdr:rowOff>22860</xdr:rowOff>
        </xdr:from>
        <xdr:to>
          <xdr:col>17</xdr:col>
          <xdr:colOff>76200</xdr:colOff>
          <xdr:row>1</xdr:row>
          <xdr:rowOff>228600</xdr:rowOff>
        </xdr:to>
        <xdr:sp macro="" textlink="">
          <xdr:nvSpPr>
            <xdr:cNvPr id="2055" name="rdoComplete"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完了時</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0</xdr:rowOff>
        </xdr:from>
        <xdr:to>
          <xdr:col>11</xdr:col>
          <xdr:colOff>525780</xdr:colOff>
          <xdr:row>46</xdr:row>
          <xdr:rowOff>22860</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99060</xdr:colOff>
          <xdr:row>44</xdr:row>
          <xdr:rowOff>22860</xdr:rowOff>
        </xdr:from>
        <xdr:to>
          <xdr:col>4</xdr:col>
          <xdr:colOff>60960</xdr:colOff>
          <xdr:row>44</xdr:row>
          <xdr:rowOff>182880</xdr:rowOff>
        </xdr:to>
        <xdr:sp macro="" textlink="">
          <xdr:nvSpPr>
            <xdr:cNvPr id="2060" name="rdoPalConformityAll"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335280</xdr:colOff>
          <xdr:row>44</xdr:row>
          <xdr:rowOff>22860</xdr:rowOff>
        </xdr:from>
        <xdr:to>
          <xdr:col>5</xdr:col>
          <xdr:colOff>38100</xdr:colOff>
          <xdr:row>45</xdr:row>
          <xdr:rowOff>0</xdr:rowOff>
        </xdr:to>
        <xdr:sp macro="" textlink="">
          <xdr:nvSpPr>
            <xdr:cNvPr id="2061" name="rdoPalConformityPart"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45</xdr:row>
          <xdr:rowOff>0</xdr:rowOff>
        </xdr:from>
        <xdr:to>
          <xdr:col>4</xdr:col>
          <xdr:colOff>0</xdr:colOff>
          <xdr:row>45</xdr:row>
          <xdr:rowOff>182880</xdr:rowOff>
        </xdr:to>
        <xdr:sp macro="" textlink="">
          <xdr:nvSpPr>
            <xdr:cNvPr id="2062" name="rdoPalConformityNone"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対象となる用途がない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40</xdr:row>
          <xdr:rowOff>68580</xdr:rowOff>
        </xdr:from>
        <xdr:to>
          <xdr:col>16</xdr:col>
          <xdr:colOff>144780</xdr:colOff>
          <xdr:row>42</xdr:row>
          <xdr:rowOff>38100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175260</xdr:colOff>
          <xdr:row>39</xdr:row>
          <xdr:rowOff>22860</xdr:rowOff>
        </xdr:from>
        <xdr:to>
          <xdr:col>3</xdr:col>
          <xdr:colOff>937260</xdr:colOff>
          <xdr:row>40</xdr:row>
          <xdr:rowOff>30480</xdr:rowOff>
        </xdr:to>
        <xdr:sp macro="" textlink="">
          <xdr:nvSpPr>
            <xdr:cNvPr id="2064" name="rdoIntroductionTrue"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335280</xdr:colOff>
          <xdr:row>39</xdr:row>
          <xdr:rowOff>0</xdr:rowOff>
        </xdr:from>
        <xdr:to>
          <xdr:col>4</xdr:col>
          <xdr:colOff>1089660</xdr:colOff>
          <xdr:row>40</xdr:row>
          <xdr:rowOff>22860</xdr:rowOff>
        </xdr:to>
        <xdr:sp macro="" textlink="">
          <xdr:nvSpPr>
            <xdr:cNvPr id="2065" name="rdoIntroductionFalse"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11</xdr:col>
          <xdr:colOff>487680</xdr:colOff>
          <xdr:row>50</xdr:row>
          <xdr:rowOff>76200</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106680</xdr:colOff>
          <xdr:row>48</xdr:row>
          <xdr:rowOff>22860</xdr:rowOff>
        </xdr:from>
        <xdr:to>
          <xdr:col>4</xdr:col>
          <xdr:colOff>144780</xdr:colOff>
          <xdr:row>49</xdr:row>
          <xdr:rowOff>68580</xdr:rowOff>
        </xdr:to>
        <xdr:sp macro="" textlink="">
          <xdr:nvSpPr>
            <xdr:cNvPr id="2067" name="rdoERRConformityAll"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335280</xdr:colOff>
          <xdr:row>48</xdr:row>
          <xdr:rowOff>30480</xdr:rowOff>
        </xdr:from>
        <xdr:to>
          <xdr:col>6</xdr:col>
          <xdr:colOff>175260</xdr:colOff>
          <xdr:row>49</xdr:row>
          <xdr:rowOff>60960</xdr:rowOff>
        </xdr:to>
        <xdr:sp macro="" textlink="">
          <xdr:nvSpPr>
            <xdr:cNvPr id="2068" name="rdoERRConformityPart"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106680</xdr:colOff>
          <xdr:row>48</xdr:row>
          <xdr:rowOff>182880</xdr:rowOff>
        </xdr:from>
        <xdr:to>
          <xdr:col>3</xdr:col>
          <xdr:colOff>1021080</xdr:colOff>
          <xdr:row>50</xdr:row>
          <xdr:rowOff>38100</xdr:rowOff>
        </xdr:to>
        <xdr:sp macro="" textlink="">
          <xdr:nvSpPr>
            <xdr:cNvPr id="2069" name="rdoERRConformityNone"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対象となる用途がない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40</xdr:row>
          <xdr:rowOff>99060</xdr:rowOff>
        </xdr:from>
        <xdr:to>
          <xdr:col>4</xdr:col>
          <xdr:colOff>0</xdr:colOff>
          <xdr:row>42</xdr:row>
          <xdr:rowOff>38100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41</xdr:row>
          <xdr:rowOff>22860</xdr:rowOff>
        </xdr:from>
        <xdr:to>
          <xdr:col>4</xdr:col>
          <xdr:colOff>1104900</xdr:colOff>
          <xdr:row>42</xdr:row>
          <xdr:rowOff>30480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38</xdr:row>
          <xdr:rowOff>182880</xdr:rowOff>
        </xdr:from>
        <xdr:to>
          <xdr:col>16</xdr:col>
          <xdr:colOff>152400</xdr:colOff>
          <xdr:row>41</xdr:row>
          <xdr:rowOff>22860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22860</xdr:rowOff>
        </xdr:from>
        <xdr:to>
          <xdr:col>10</xdr:col>
          <xdr:colOff>99060</xdr:colOff>
          <xdr:row>42</xdr:row>
          <xdr:rowOff>30480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31</xdr:row>
          <xdr:rowOff>182880</xdr:rowOff>
        </xdr:from>
        <xdr:to>
          <xdr:col>6</xdr:col>
          <xdr:colOff>137160</xdr:colOff>
          <xdr:row>33</xdr:row>
          <xdr:rowOff>30480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182880</xdr:rowOff>
        </xdr:from>
        <xdr:to>
          <xdr:col>9</xdr:col>
          <xdr:colOff>68580</xdr:colOff>
          <xdr:row>33</xdr:row>
          <xdr:rowOff>30480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32</xdr:row>
          <xdr:rowOff>0</xdr:rowOff>
        </xdr:from>
        <xdr:to>
          <xdr:col>11</xdr:col>
          <xdr:colOff>213360</xdr:colOff>
          <xdr:row>33</xdr:row>
          <xdr:rowOff>30480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32</xdr:row>
          <xdr:rowOff>0</xdr:rowOff>
        </xdr:from>
        <xdr:to>
          <xdr:col>13</xdr:col>
          <xdr:colOff>60960</xdr:colOff>
          <xdr:row>33</xdr:row>
          <xdr:rowOff>30480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182880</xdr:rowOff>
        </xdr:from>
        <xdr:to>
          <xdr:col>4</xdr:col>
          <xdr:colOff>822960</xdr:colOff>
          <xdr:row>33</xdr:row>
          <xdr:rowOff>30480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18</xdr:row>
          <xdr:rowOff>175260</xdr:rowOff>
        </xdr:from>
        <xdr:to>
          <xdr:col>8</xdr:col>
          <xdr:colOff>22860</xdr:colOff>
          <xdr:row>20</xdr:row>
          <xdr:rowOff>22860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60960</xdr:colOff>
          <xdr:row>18</xdr:row>
          <xdr:rowOff>182880</xdr:rowOff>
        </xdr:from>
        <xdr:to>
          <xdr:col>4</xdr:col>
          <xdr:colOff>632460</xdr:colOff>
          <xdr:row>20</xdr:row>
          <xdr:rowOff>22860</xdr:rowOff>
        </xdr:to>
        <xdr:sp macro="" textlink="">
          <xdr:nvSpPr>
            <xdr:cNvPr id="2093" name="rdoPlan"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640080</xdr:colOff>
          <xdr:row>18</xdr:row>
          <xdr:rowOff>182880</xdr:rowOff>
        </xdr:from>
        <xdr:to>
          <xdr:col>4</xdr:col>
          <xdr:colOff>1249680</xdr:colOff>
          <xdr:row>20</xdr:row>
          <xdr:rowOff>22860</xdr:rowOff>
        </xdr:to>
        <xdr:sp macro="" textlink="">
          <xdr:nvSpPr>
            <xdr:cNvPr id="2094" name="rdoModify"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1242060</xdr:colOff>
          <xdr:row>18</xdr:row>
          <xdr:rowOff>182880</xdr:rowOff>
        </xdr:from>
        <xdr:to>
          <xdr:col>6</xdr:col>
          <xdr:colOff>297180</xdr:colOff>
          <xdr:row>20</xdr:row>
          <xdr:rowOff>22860</xdr:rowOff>
        </xdr:to>
        <xdr:sp macro="" textlink="">
          <xdr:nvSpPr>
            <xdr:cNvPr id="2095" name="rdoComplete"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1363980</xdr:colOff>
          <xdr:row>0</xdr:row>
          <xdr:rowOff>220980</xdr:rowOff>
        </xdr:from>
        <xdr:to>
          <xdr:col>10</xdr:col>
          <xdr:colOff>220980</xdr:colOff>
          <xdr:row>2</xdr:row>
          <xdr:rowOff>0</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30480</xdr:colOff>
          <xdr:row>1</xdr:row>
          <xdr:rowOff>0</xdr:rowOff>
        </xdr:from>
        <xdr:to>
          <xdr:col>7</xdr:col>
          <xdr:colOff>106680</xdr:colOff>
          <xdr:row>1</xdr:row>
          <xdr:rowOff>213360</xdr:rowOff>
        </xdr:to>
        <xdr:sp macro="" textlink="">
          <xdr:nvSpPr>
            <xdr:cNvPr id="2097" name="rdoPlan"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条例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xdr:colOff>
          <xdr:row>1</xdr:row>
          <xdr:rowOff>0</xdr:rowOff>
        </xdr:from>
        <xdr:to>
          <xdr:col>9</xdr:col>
          <xdr:colOff>175260</xdr:colOff>
          <xdr:row>1</xdr:row>
          <xdr:rowOff>213360</xdr:rowOff>
        </xdr:to>
        <xdr:sp macro="" textlink="">
          <xdr:nvSpPr>
            <xdr:cNvPr id="2098" name="rdoModify"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任意</a:t>
              </a:r>
            </a:p>
          </xdr:txBody>
        </xdr:sp>
        <xdr:clientData/>
      </xdr:twoCellAnchor>
    </mc:Choice>
    <mc:Fallback/>
  </mc:AlternateContent>
  <xdr:twoCellAnchor>
    <xdr:from>
      <xdr:col>16</xdr:col>
      <xdr:colOff>31750</xdr:colOff>
      <xdr:row>31</xdr:row>
      <xdr:rowOff>158750</xdr:rowOff>
    </xdr:from>
    <xdr:to>
      <xdr:col>17</xdr:col>
      <xdr:colOff>76200</xdr:colOff>
      <xdr:row>33</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97650" y="6743700"/>
          <a:ext cx="222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a:t>
          </a:r>
        </a:p>
      </xdr:txBody>
    </xdr:sp>
    <xdr:clientData/>
  </xdr:twoCellAnchor>
  <xdr:twoCellAnchor>
    <xdr:from>
      <xdr:col>2</xdr:col>
      <xdr:colOff>7620</xdr:colOff>
      <xdr:row>48</xdr:row>
      <xdr:rowOff>0</xdr:rowOff>
    </xdr:from>
    <xdr:to>
      <xdr:col>11</xdr:col>
      <xdr:colOff>487680</xdr:colOff>
      <xdr:row>50</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9060" y="9159240"/>
          <a:ext cx="51206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95250</xdr:colOff>
      <xdr:row>190</xdr:row>
      <xdr:rowOff>66675</xdr:rowOff>
    </xdr:from>
    <xdr:to>
      <xdr:col>8</xdr:col>
      <xdr:colOff>266700</xdr:colOff>
      <xdr:row>191</xdr:row>
      <xdr:rowOff>257175</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192</xdr:row>
      <xdr:rowOff>66675</xdr:rowOff>
    </xdr:from>
    <xdr:to>
      <xdr:col>8</xdr:col>
      <xdr:colOff>266700</xdr:colOff>
      <xdr:row>193</xdr:row>
      <xdr:rowOff>257175</xdr:rowOff>
    </xdr:to>
    <xdr:sp macro="" textlink="">
      <xdr:nvSpPr>
        <xdr:cNvPr id="3" name="右中かっこ 2">
          <a:extLst>
            <a:ext uri="{FF2B5EF4-FFF2-40B4-BE49-F238E27FC236}">
              <a16:creationId xmlns:a16="http://schemas.microsoft.com/office/drawing/2014/main" id="{00000000-0008-0000-0A00-000003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194</xdr:row>
      <xdr:rowOff>66675</xdr:rowOff>
    </xdr:from>
    <xdr:to>
      <xdr:col>8</xdr:col>
      <xdr:colOff>266700</xdr:colOff>
      <xdr:row>195</xdr:row>
      <xdr:rowOff>257175</xdr:rowOff>
    </xdr:to>
    <xdr:sp macro="" textlink="">
      <xdr:nvSpPr>
        <xdr:cNvPr id="4" name="右中かっこ 3">
          <a:extLst>
            <a:ext uri="{FF2B5EF4-FFF2-40B4-BE49-F238E27FC236}">
              <a16:creationId xmlns:a16="http://schemas.microsoft.com/office/drawing/2014/main" id="{00000000-0008-0000-0A00-000004000000}"/>
            </a:ext>
          </a:extLst>
        </xdr:cNvPr>
        <xdr:cNvSpPr/>
      </xdr:nvSpPr>
      <xdr:spPr>
        <a:xfrm>
          <a:off x="9315450" y="5675947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447</xdr:row>
      <xdr:rowOff>66675</xdr:rowOff>
    </xdr:from>
    <xdr:to>
      <xdr:col>8</xdr:col>
      <xdr:colOff>266700</xdr:colOff>
      <xdr:row>448</xdr:row>
      <xdr:rowOff>257175</xdr:rowOff>
    </xdr:to>
    <xdr:sp macro="" textlink="">
      <xdr:nvSpPr>
        <xdr:cNvPr id="5" name="右中かっこ 4">
          <a:extLst>
            <a:ext uri="{FF2B5EF4-FFF2-40B4-BE49-F238E27FC236}">
              <a16:creationId xmlns:a16="http://schemas.microsoft.com/office/drawing/2014/main" id="{00000000-0008-0000-0A00-000005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449</xdr:row>
      <xdr:rowOff>66675</xdr:rowOff>
    </xdr:from>
    <xdr:to>
      <xdr:col>8</xdr:col>
      <xdr:colOff>266700</xdr:colOff>
      <xdr:row>450</xdr:row>
      <xdr:rowOff>257175</xdr:rowOff>
    </xdr:to>
    <xdr:sp macro="" textlink="">
      <xdr:nvSpPr>
        <xdr:cNvPr id="6" name="右中かっこ 5">
          <a:extLst>
            <a:ext uri="{FF2B5EF4-FFF2-40B4-BE49-F238E27FC236}">
              <a16:creationId xmlns:a16="http://schemas.microsoft.com/office/drawing/2014/main" id="{00000000-0008-0000-0A00-000006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451</xdr:row>
      <xdr:rowOff>66675</xdr:rowOff>
    </xdr:from>
    <xdr:to>
      <xdr:col>8</xdr:col>
      <xdr:colOff>266700</xdr:colOff>
      <xdr:row>452</xdr:row>
      <xdr:rowOff>257175</xdr:rowOff>
    </xdr:to>
    <xdr:sp macro="" textlink="">
      <xdr:nvSpPr>
        <xdr:cNvPr id="7" name="右中かっこ 6">
          <a:extLst>
            <a:ext uri="{FF2B5EF4-FFF2-40B4-BE49-F238E27FC236}">
              <a16:creationId xmlns:a16="http://schemas.microsoft.com/office/drawing/2014/main" id="{00000000-0008-0000-0A00-000007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104589</xdr:colOff>
      <xdr:row>279</xdr:row>
      <xdr:rowOff>179295</xdr:rowOff>
    </xdr:from>
    <xdr:to>
      <xdr:col>24</xdr:col>
      <xdr:colOff>48561</xdr:colOff>
      <xdr:row>291</xdr:row>
      <xdr:rowOff>164354</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52292</xdr:colOff>
      <xdr:row>305</xdr:row>
      <xdr:rowOff>194234</xdr:rowOff>
    </xdr:from>
    <xdr:to>
      <xdr:col>23</xdr:col>
      <xdr:colOff>250264</xdr:colOff>
      <xdr:row>315</xdr:row>
      <xdr:rowOff>194235</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xdr:colOff>
          <xdr:row>5</xdr:row>
          <xdr:rowOff>0</xdr:rowOff>
        </xdr:from>
        <xdr:to>
          <xdr:col>10</xdr:col>
          <xdr:colOff>30480</xdr:colOff>
          <xdr:row>5</xdr:row>
          <xdr:rowOff>213360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屋根部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xdr:row>
          <xdr:rowOff>22860</xdr:rowOff>
        </xdr:from>
        <xdr:to>
          <xdr:col>10</xdr:col>
          <xdr:colOff>30480</xdr:colOff>
          <xdr:row>6</xdr:row>
          <xdr:rowOff>220980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地上部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xdr:row>
          <xdr:rowOff>22860</xdr:rowOff>
        </xdr:from>
        <xdr:to>
          <xdr:col>10</xdr:col>
          <xdr:colOff>30480</xdr:colOff>
          <xdr:row>7</xdr:row>
          <xdr:rowOff>220980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壁面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xdr:row>
          <xdr:rowOff>30480</xdr:rowOff>
        </xdr:from>
        <xdr:to>
          <xdr:col>10</xdr:col>
          <xdr:colOff>30480</xdr:colOff>
          <xdr:row>8</xdr:row>
          <xdr:rowOff>220980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16</xdr:col>
          <xdr:colOff>76200</xdr:colOff>
          <xdr:row>24</xdr:row>
          <xdr:rowOff>38100</xdr:rowOff>
        </xdr:to>
        <xdr:sp macro="" textlink="">
          <xdr:nvSpPr>
            <xdr:cNvPr id="22542" name="Group Box 14"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18</xdr:row>
          <xdr:rowOff>30480</xdr:rowOff>
        </xdr:from>
        <xdr:to>
          <xdr:col>16</xdr:col>
          <xdr:colOff>106680</xdr:colOff>
          <xdr:row>19</xdr:row>
          <xdr:rowOff>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日照が確保できない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19</xdr:row>
          <xdr:rowOff>30480</xdr:rowOff>
        </xdr:from>
        <xdr:to>
          <xdr:col>16</xdr:col>
          <xdr:colOff>220980</xdr:colOff>
          <xdr:row>19</xdr:row>
          <xdr:rowOff>228600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敷地内に設置場所を確保できない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20</xdr:row>
          <xdr:rowOff>22860</xdr:rowOff>
        </xdr:from>
        <xdr:to>
          <xdr:col>16</xdr:col>
          <xdr:colOff>144780</xdr:colOff>
          <xdr:row>20</xdr:row>
          <xdr:rowOff>220980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費用負担が大きい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21</xdr:row>
          <xdr:rowOff>22860</xdr:rowOff>
        </xdr:from>
        <xdr:to>
          <xdr:col>16</xdr:col>
          <xdr:colOff>144780</xdr:colOff>
          <xdr:row>21</xdr:row>
          <xdr:rowOff>220980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新設時は見送るが、将来対応をする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22</xdr:row>
          <xdr:rowOff>0</xdr:rowOff>
        </xdr:from>
        <xdr:to>
          <xdr:col>10</xdr:col>
          <xdr:colOff>220980</xdr:colOff>
          <xdr:row>22</xdr:row>
          <xdr:rowOff>213360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30480</xdr:rowOff>
        </xdr:from>
        <xdr:to>
          <xdr:col>11</xdr:col>
          <xdr:colOff>259080</xdr:colOff>
          <xdr:row>23</xdr:row>
          <xdr:rowOff>228600</xdr:rowOff>
        </xdr:to>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0</xdr:rowOff>
        </xdr:from>
        <xdr:to>
          <xdr:col>13</xdr:col>
          <xdr:colOff>411480</xdr:colOff>
          <xdr:row>24</xdr:row>
          <xdr:rowOff>0</xdr:rowOff>
        </xdr:to>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導入を見送る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25</xdr:row>
          <xdr:rowOff>0</xdr:rowOff>
        </xdr:from>
        <xdr:to>
          <xdr:col>16</xdr:col>
          <xdr:colOff>22860</xdr:colOff>
          <xdr:row>25</xdr:row>
          <xdr:rowOff>220980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3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日照が確保できない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26</xdr:row>
          <xdr:rowOff>0</xdr:rowOff>
        </xdr:from>
        <xdr:to>
          <xdr:col>16</xdr:col>
          <xdr:colOff>22860</xdr:colOff>
          <xdr:row>26</xdr:row>
          <xdr:rowOff>220980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3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敷地内に設置場所を確保できない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26</xdr:row>
          <xdr:rowOff>220980</xdr:rowOff>
        </xdr:from>
        <xdr:to>
          <xdr:col>16</xdr:col>
          <xdr:colOff>22860</xdr:colOff>
          <xdr:row>27</xdr:row>
          <xdr:rowOff>182880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3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費用負担が大きい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27</xdr:row>
          <xdr:rowOff>220980</xdr:rowOff>
        </xdr:from>
        <xdr:to>
          <xdr:col>16</xdr:col>
          <xdr:colOff>22860</xdr:colOff>
          <xdr:row>28</xdr:row>
          <xdr:rowOff>182880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3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新設時は見送るが、将来対応をする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28</xdr:row>
          <xdr:rowOff>220980</xdr:rowOff>
        </xdr:from>
        <xdr:to>
          <xdr:col>10</xdr:col>
          <xdr:colOff>60960</xdr:colOff>
          <xdr:row>29</xdr:row>
          <xdr:rowOff>213360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3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13</xdr:row>
          <xdr:rowOff>251460</xdr:rowOff>
        </xdr:from>
        <xdr:to>
          <xdr:col>15</xdr:col>
          <xdr:colOff>259080</xdr:colOff>
          <xdr:row>15</xdr:row>
          <xdr:rowOff>38100</xdr:rowOff>
        </xdr:to>
        <xdr:sp macro="" textlink="">
          <xdr:nvSpPr>
            <xdr:cNvPr id="22566" name="Group Box 38"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xdr:row>
          <xdr:rowOff>22860</xdr:rowOff>
        </xdr:from>
        <xdr:to>
          <xdr:col>11</xdr:col>
          <xdr:colOff>259080</xdr:colOff>
          <xdr:row>14</xdr:row>
          <xdr:rowOff>228600</xdr:rowOff>
        </xdr:to>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14</xdr:row>
          <xdr:rowOff>22860</xdr:rowOff>
        </xdr:from>
        <xdr:to>
          <xdr:col>14</xdr:col>
          <xdr:colOff>99060</xdr:colOff>
          <xdr:row>15</xdr:row>
          <xdr:rowOff>0</xdr:rowOff>
        </xdr:to>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15</xdr:row>
          <xdr:rowOff>213360</xdr:rowOff>
        </xdr:from>
        <xdr:to>
          <xdr:col>15</xdr:col>
          <xdr:colOff>259080</xdr:colOff>
          <xdr:row>17</xdr:row>
          <xdr:rowOff>0</xdr:rowOff>
        </xdr:to>
        <xdr:sp macro="" textlink="">
          <xdr:nvSpPr>
            <xdr:cNvPr id="22586" name="Group Box 58"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16</xdr:row>
          <xdr:rowOff>22860</xdr:rowOff>
        </xdr:from>
        <xdr:to>
          <xdr:col>11</xdr:col>
          <xdr:colOff>259080</xdr:colOff>
          <xdr:row>16</xdr:row>
          <xdr:rowOff>228600</xdr:rowOff>
        </xdr:to>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22860</xdr:rowOff>
        </xdr:from>
        <xdr:to>
          <xdr:col>14</xdr:col>
          <xdr:colOff>106680</xdr:colOff>
          <xdr:row>17</xdr:row>
          <xdr:rowOff>0</xdr:rowOff>
        </xdr:to>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導入を見送る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xdr:row>
          <xdr:rowOff>220980</xdr:rowOff>
        </xdr:from>
        <xdr:to>
          <xdr:col>10</xdr:col>
          <xdr:colOff>213360</xdr:colOff>
          <xdr:row>13</xdr:row>
          <xdr:rowOff>220980</xdr:rowOff>
        </xdr:to>
        <xdr:sp macro="" textlink="">
          <xdr:nvSpPr>
            <xdr:cNvPr id="22599" name="Group Box 71"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xdr:row>
          <xdr:rowOff>22860</xdr:rowOff>
        </xdr:from>
        <xdr:to>
          <xdr:col>9</xdr:col>
          <xdr:colOff>106680</xdr:colOff>
          <xdr:row>11</xdr:row>
          <xdr:rowOff>22860</xdr:rowOff>
        </xdr:to>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xdr:row>
          <xdr:rowOff>213360</xdr:rowOff>
        </xdr:from>
        <xdr:to>
          <xdr:col>8</xdr:col>
          <xdr:colOff>182880</xdr:colOff>
          <xdr:row>13</xdr:row>
          <xdr:rowOff>220980</xdr:rowOff>
        </xdr:to>
        <xdr:sp macro="" textlink="">
          <xdr:nvSpPr>
            <xdr:cNvPr id="22601" name="Option Button 73"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30480</xdr:rowOff>
        </xdr:from>
        <xdr:to>
          <xdr:col>9</xdr:col>
          <xdr:colOff>182880</xdr:colOff>
          <xdr:row>6</xdr:row>
          <xdr:rowOff>228600</xdr:rowOff>
        </xdr:to>
        <xdr:sp macro="" textlink="">
          <xdr:nvSpPr>
            <xdr:cNvPr id="62491" name="Check Box 27" hidden="1">
              <a:extLst>
                <a:ext uri="{63B3BB69-23CF-44E3-9099-C40C66FF867C}">
                  <a14:compatExt spid="_x0000_s62491"/>
                </a:ext>
                <a:ext uri="{FF2B5EF4-FFF2-40B4-BE49-F238E27FC236}">
                  <a16:creationId xmlns:a16="http://schemas.microsoft.com/office/drawing/2014/main" id="{00000000-0008-0000-0400-00001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全事業者の平均を超える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7</xdr:row>
          <xdr:rowOff>22860</xdr:rowOff>
        </xdr:from>
        <xdr:to>
          <xdr:col>9</xdr:col>
          <xdr:colOff>152400</xdr:colOff>
          <xdr:row>7</xdr:row>
          <xdr:rowOff>220980</xdr:rowOff>
        </xdr:to>
        <xdr:sp macro="" textlink="">
          <xdr:nvSpPr>
            <xdr:cNvPr id="62492" name="Check Box 28" hidden="1">
              <a:extLst>
                <a:ext uri="{63B3BB69-23CF-44E3-9099-C40C66FF867C}">
                  <a14:compatExt spid="_x0000_s62492"/>
                </a:ext>
                <a:ext uri="{FF2B5EF4-FFF2-40B4-BE49-F238E27FC236}">
                  <a16:creationId xmlns:a16="http://schemas.microsoft.com/office/drawing/2014/main" id="{00000000-0008-0000-0400-00001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全事業者の平均以下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xdr:row>
          <xdr:rowOff>22860</xdr:rowOff>
        </xdr:from>
        <xdr:to>
          <xdr:col>14</xdr:col>
          <xdr:colOff>480060</xdr:colOff>
          <xdr:row>6</xdr:row>
          <xdr:rowOff>220980</xdr:rowOff>
        </xdr:to>
        <xdr:sp macro="" textlink="">
          <xdr:nvSpPr>
            <xdr:cNvPr id="62493" name="Check Box 29" hidden="1">
              <a:extLst>
                <a:ext uri="{63B3BB69-23CF-44E3-9099-C40C66FF867C}">
                  <a14:compatExt spid="_x0000_s62493"/>
                </a:ext>
                <a:ext uri="{FF2B5EF4-FFF2-40B4-BE49-F238E27FC236}">
                  <a16:creationId xmlns:a16="http://schemas.microsoft.com/office/drawing/2014/main" id="{00000000-0008-0000-0400-00001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xdr:row>
          <xdr:rowOff>0</xdr:rowOff>
        </xdr:from>
        <xdr:to>
          <xdr:col>14</xdr:col>
          <xdr:colOff>480060</xdr:colOff>
          <xdr:row>7</xdr:row>
          <xdr:rowOff>220980</xdr:rowOff>
        </xdr:to>
        <xdr:sp macro="" textlink="">
          <xdr:nvSpPr>
            <xdr:cNvPr id="62494" name="Check Box 30" hidden="1">
              <a:extLst>
                <a:ext uri="{63B3BB69-23CF-44E3-9099-C40C66FF867C}">
                  <a14:compatExt spid="_x0000_s62494"/>
                </a:ext>
                <a:ext uri="{FF2B5EF4-FFF2-40B4-BE49-F238E27FC236}">
                  <a16:creationId xmlns:a16="http://schemas.microsoft.com/office/drawing/2014/main" id="{00000000-0008-0000-0400-00001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22860</xdr:rowOff>
        </xdr:from>
        <xdr:to>
          <xdr:col>9</xdr:col>
          <xdr:colOff>152400</xdr:colOff>
          <xdr:row>8</xdr:row>
          <xdr:rowOff>220980</xdr:rowOff>
        </xdr:to>
        <xdr:sp macro="" textlink="">
          <xdr:nvSpPr>
            <xdr:cNvPr id="62495" name="Check Box 31" hidden="1">
              <a:extLst>
                <a:ext uri="{63B3BB69-23CF-44E3-9099-C40C66FF867C}">
                  <a14:compatExt spid="_x0000_s62495"/>
                </a:ext>
                <a:ext uri="{FF2B5EF4-FFF2-40B4-BE49-F238E27FC236}">
                  <a16:creationId xmlns:a16="http://schemas.microsoft.com/office/drawing/2014/main" id="{00000000-0008-0000-0400-00001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全事業者の平均を超える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xdr:row>
          <xdr:rowOff>22860</xdr:rowOff>
        </xdr:from>
        <xdr:to>
          <xdr:col>9</xdr:col>
          <xdr:colOff>152400</xdr:colOff>
          <xdr:row>9</xdr:row>
          <xdr:rowOff>220980</xdr:rowOff>
        </xdr:to>
        <xdr:sp macro="" textlink="">
          <xdr:nvSpPr>
            <xdr:cNvPr id="62496" name="Check Box 32" hidden="1">
              <a:extLst>
                <a:ext uri="{63B3BB69-23CF-44E3-9099-C40C66FF867C}">
                  <a14:compatExt spid="_x0000_s62496"/>
                </a:ext>
                <a:ext uri="{FF2B5EF4-FFF2-40B4-BE49-F238E27FC236}">
                  <a16:creationId xmlns:a16="http://schemas.microsoft.com/office/drawing/2014/main" id="{00000000-0008-0000-0400-00002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全事業者の平均以下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xdr:row>
          <xdr:rowOff>22860</xdr:rowOff>
        </xdr:from>
        <xdr:to>
          <xdr:col>9</xdr:col>
          <xdr:colOff>152400</xdr:colOff>
          <xdr:row>11</xdr:row>
          <xdr:rowOff>220980</xdr:rowOff>
        </xdr:to>
        <xdr:sp macro="" textlink="">
          <xdr:nvSpPr>
            <xdr:cNvPr id="62497" name="Check Box 33" hidden="1">
              <a:extLst>
                <a:ext uri="{63B3BB69-23CF-44E3-9099-C40C66FF867C}">
                  <a14:compatExt spid="_x0000_s62497"/>
                </a:ext>
                <a:ext uri="{FF2B5EF4-FFF2-40B4-BE49-F238E27FC236}">
                  <a16:creationId xmlns:a16="http://schemas.microsoft.com/office/drawing/2014/main" id="{00000000-0008-0000-0400-00002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全事業者の平均以下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xdr:row>
          <xdr:rowOff>22860</xdr:rowOff>
        </xdr:from>
        <xdr:to>
          <xdr:col>9</xdr:col>
          <xdr:colOff>152400</xdr:colOff>
          <xdr:row>10</xdr:row>
          <xdr:rowOff>220980</xdr:rowOff>
        </xdr:to>
        <xdr:sp macro="" textlink="">
          <xdr:nvSpPr>
            <xdr:cNvPr id="62498" name="Check Box 34" hidden="1">
              <a:extLst>
                <a:ext uri="{63B3BB69-23CF-44E3-9099-C40C66FF867C}">
                  <a14:compatExt spid="_x0000_s62498"/>
                </a:ext>
                <a:ext uri="{FF2B5EF4-FFF2-40B4-BE49-F238E27FC236}">
                  <a16:creationId xmlns:a16="http://schemas.microsoft.com/office/drawing/2014/main" id="{00000000-0008-0000-0400-00002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全事業者の平均を超える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8</xdr:row>
          <xdr:rowOff>22860</xdr:rowOff>
        </xdr:from>
        <xdr:to>
          <xdr:col>14</xdr:col>
          <xdr:colOff>480060</xdr:colOff>
          <xdr:row>8</xdr:row>
          <xdr:rowOff>220980</xdr:rowOff>
        </xdr:to>
        <xdr:sp macro="" textlink="">
          <xdr:nvSpPr>
            <xdr:cNvPr id="62499" name="Check Box 35" hidden="1">
              <a:extLst>
                <a:ext uri="{63B3BB69-23CF-44E3-9099-C40C66FF867C}">
                  <a14:compatExt spid="_x0000_s62499"/>
                </a:ext>
                <a:ext uri="{FF2B5EF4-FFF2-40B4-BE49-F238E27FC236}">
                  <a16:creationId xmlns:a16="http://schemas.microsoft.com/office/drawing/2014/main" id="{00000000-0008-0000-0400-00002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xdr:row>
          <xdr:rowOff>22860</xdr:rowOff>
        </xdr:from>
        <xdr:to>
          <xdr:col>14</xdr:col>
          <xdr:colOff>480060</xdr:colOff>
          <xdr:row>10</xdr:row>
          <xdr:rowOff>220980</xdr:rowOff>
        </xdr:to>
        <xdr:sp macro="" textlink="">
          <xdr:nvSpPr>
            <xdr:cNvPr id="62500" name="Check Box 36" hidden="1">
              <a:extLst>
                <a:ext uri="{63B3BB69-23CF-44E3-9099-C40C66FF867C}">
                  <a14:compatExt spid="_x0000_s62500"/>
                </a:ext>
                <a:ext uri="{FF2B5EF4-FFF2-40B4-BE49-F238E27FC236}">
                  <a16:creationId xmlns:a16="http://schemas.microsoft.com/office/drawing/2014/main" id="{00000000-0008-0000-0400-00002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xdr:row>
          <xdr:rowOff>22860</xdr:rowOff>
        </xdr:from>
        <xdr:to>
          <xdr:col>14</xdr:col>
          <xdr:colOff>480060</xdr:colOff>
          <xdr:row>9</xdr:row>
          <xdr:rowOff>220980</xdr:rowOff>
        </xdr:to>
        <xdr:sp macro="" textlink="">
          <xdr:nvSpPr>
            <xdr:cNvPr id="62501" name="Check Box 37" hidden="1">
              <a:extLst>
                <a:ext uri="{63B3BB69-23CF-44E3-9099-C40C66FF867C}">
                  <a14:compatExt spid="_x0000_s62501"/>
                </a:ext>
                <a:ext uri="{FF2B5EF4-FFF2-40B4-BE49-F238E27FC236}">
                  <a16:creationId xmlns:a16="http://schemas.microsoft.com/office/drawing/2014/main" id="{00000000-0008-0000-0400-00002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11</xdr:row>
          <xdr:rowOff>22860</xdr:rowOff>
        </xdr:from>
        <xdr:to>
          <xdr:col>14</xdr:col>
          <xdr:colOff>480060</xdr:colOff>
          <xdr:row>11</xdr:row>
          <xdr:rowOff>220980</xdr:rowOff>
        </xdr:to>
        <xdr:sp macro="" textlink="">
          <xdr:nvSpPr>
            <xdr:cNvPr id="62502" name="Check Box 38" hidden="1">
              <a:extLst>
                <a:ext uri="{63B3BB69-23CF-44E3-9099-C40C66FF867C}">
                  <a14:compatExt spid="_x0000_s62502"/>
                </a:ext>
                <a:ext uri="{FF2B5EF4-FFF2-40B4-BE49-F238E27FC236}">
                  <a16:creationId xmlns:a16="http://schemas.microsoft.com/office/drawing/2014/main" id="{00000000-0008-0000-0400-00002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30480</xdr:rowOff>
        </xdr:from>
        <xdr:to>
          <xdr:col>5</xdr:col>
          <xdr:colOff>944880</xdr:colOff>
          <xdr:row>13</xdr:row>
          <xdr:rowOff>228600</xdr:rowOff>
        </xdr:to>
        <xdr:sp macro="" textlink="">
          <xdr:nvSpPr>
            <xdr:cNvPr id="62503" name="Option Button 39" hidden="1">
              <a:extLst>
                <a:ext uri="{63B3BB69-23CF-44E3-9099-C40C66FF867C}">
                  <a14:compatExt spid="_x0000_s62503"/>
                </a:ext>
                <a:ext uri="{FF2B5EF4-FFF2-40B4-BE49-F238E27FC236}">
                  <a16:creationId xmlns:a16="http://schemas.microsoft.com/office/drawing/2014/main" id="{00000000-0008-0000-0400-00002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22860</xdr:rowOff>
        </xdr:from>
        <xdr:to>
          <xdr:col>9</xdr:col>
          <xdr:colOff>144780</xdr:colOff>
          <xdr:row>13</xdr:row>
          <xdr:rowOff>220980</xdr:rowOff>
        </xdr:to>
        <xdr:sp macro="" textlink="">
          <xdr:nvSpPr>
            <xdr:cNvPr id="62504" name="Option Button 40" hidden="1">
              <a:extLst>
                <a:ext uri="{63B3BB69-23CF-44E3-9099-C40C66FF867C}">
                  <a14:compatExt spid="_x0000_s62504"/>
                </a:ext>
                <a:ext uri="{FF2B5EF4-FFF2-40B4-BE49-F238E27FC236}">
                  <a16:creationId xmlns:a16="http://schemas.microsoft.com/office/drawing/2014/main" id="{00000000-0008-0000-0400-00002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13</xdr:row>
          <xdr:rowOff>22860</xdr:rowOff>
        </xdr:from>
        <xdr:to>
          <xdr:col>14</xdr:col>
          <xdr:colOff>38100</xdr:colOff>
          <xdr:row>13</xdr:row>
          <xdr:rowOff>220980</xdr:rowOff>
        </xdr:to>
        <xdr:sp macro="" textlink="">
          <xdr:nvSpPr>
            <xdr:cNvPr id="62505" name="Option Button 41" hidden="1">
              <a:extLst>
                <a:ext uri="{63B3BB69-23CF-44E3-9099-C40C66FF867C}">
                  <a14:compatExt spid="_x0000_s62505"/>
                </a:ext>
                <a:ext uri="{FF2B5EF4-FFF2-40B4-BE49-F238E27FC236}">
                  <a16:creationId xmlns:a16="http://schemas.microsoft.com/office/drawing/2014/main" id="{00000000-0008-0000-0400-00002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0</xdr:rowOff>
        </xdr:from>
        <xdr:to>
          <xdr:col>8</xdr:col>
          <xdr:colOff>22860</xdr:colOff>
          <xdr:row>15</xdr:row>
          <xdr:rowOff>220980</xdr:rowOff>
        </xdr:to>
        <xdr:sp macro="" textlink="">
          <xdr:nvSpPr>
            <xdr:cNvPr id="62506" name="Check Box 42" descr="検討した小売電気事業者の電力供給量が不十分" hidden="1">
              <a:extLst>
                <a:ext uri="{63B3BB69-23CF-44E3-9099-C40C66FF867C}">
                  <a14:compatExt spid="_x0000_s62506"/>
                </a:ext>
                <a:ext uri="{FF2B5EF4-FFF2-40B4-BE49-F238E27FC236}">
                  <a16:creationId xmlns:a16="http://schemas.microsoft.com/office/drawing/2014/main" id="{00000000-0008-0000-0400-00002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検討した小売電気事業者の電力供給量が不十分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0</xdr:rowOff>
        </xdr:from>
        <xdr:to>
          <xdr:col>8</xdr:col>
          <xdr:colOff>22860</xdr:colOff>
          <xdr:row>16</xdr:row>
          <xdr:rowOff>220980</xdr:rowOff>
        </xdr:to>
        <xdr:sp macro="" textlink="">
          <xdr:nvSpPr>
            <xdr:cNvPr id="62507" name="Check Box 43" hidden="1">
              <a:extLst>
                <a:ext uri="{63B3BB69-23CF-44E3-9099-C40C66FF867C}">
                  <a14:compatExt spid="_x0000_s62507"/>
                </a:ext>
                <a:ext uri="{FF2B5EF4-FFF2-40B4-BE49-F238E27FC236}">
                  <a16:creationId xmlns:a16="http://schemas.microsoft.com/office/drawing/2014/main" id="{00000000-0008-0000-0400-00002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費用負担が大きい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8</xdr:col>
          <xdr:colOff>30480</xdr:colOff>
          <xdr:row>17</xdr:row>
          <xdr:rowOff>220980</xdr:rowOff>
        </xdr:to>
        <xdr:sp macro="" textlink="">
          <xdr:nvSpPr>
            <xdr:cNvPr id="62508" name="Check Box 44" hidden="1">
              <a:extLst>
                <a:ext uri="{63B3BB69-23CF-44E3-9099-C40C66FF867C}">
                  <a14:compatExt spid="_x0000_s62508"/>
                </a:ext>
                <a:ext uri="{FF2B5EF4-FFF2-40B4-BE49-F238E27FC236}">
                  <a16:creationId xmlns:a16="http://schemas.microsoft.com/office/drawing/2014/main" id="{00000000-0008-0000-0400-00002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工事完了時までに引き続き検討する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18</xdr:row>
          <xdr:rowOff>0</xdr:rowOff>
        </xdr:from>
        <xdr:to>
          <xdr:col>3</xdr:col>
          <xdr:colOff>716280</xdr:colOff>
          <xdr:row>18</xdr:row>
          <xdr:rowOff>220980</xdr:rowOff>
        </xdr:to>
        <xdr:sp macro="" textlink="">
          <xdr:nvSpPr>
            <xdr:cNvPr id="62509" name="Check Box 45" hidden="1">
              <a:extLst>
                <a:ext uri="{63B3BB69-23CF-44E3-9099-C40C66FF867C}">
                  <a14:compatExt spid="_x0000_s62509"/>
                </a:ext>
                <a:ext uri="{FF2B5EF4-FFF2-40B4-BE49-F238E27FC236}">
                  <a16:creationId xmlns:a16="http://schemas.microsoft.com/office/drawing/2014/main" id="{00000000-0008-0000-0400-00002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16</xdr:col>
          <xdr:colOff>411480</xdr:colOff>
          <xdr:row>14</xdr:row>
          <xdr:rowOff>38100</xdr:rowOff>
        </xdr:to>
        <xdr:sp macro="" textlink="">
          <xdr:nvSpPr>
            <xdr:cNvPr id="62510" name="Group Box 46" hidden="1">
              <a:extLst>
                <a:ext uri="{63B3BB69-23CF-44E3-9099-C40C66FF867C}">
                  <a14:compatExt spid="_x0000_s62510"/>
                </a:ext>
                <a:ext uri="{FF2B5EF4-FFF2-40B4-BE49-F238E27FC236}">
                  <a16:creationId xmlns:a16="http://schemas.microsoft.com/office/drawing/2014/main" id="{00000000-0008-0000-0400-00002EF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xdr:colOff>
          <xdr:row>7</xdr:row>
          <xdr:rowOff>106680</xdr:rowOff>
        </xdr:from>
        <xdr:to>
          <xdr:col>11</xdr:col>
          <xdr:colOff>411480</xdr:colOff>
          <xdr:row>8</xdr:row>
          <xdr:rowOff>68580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中央熱源方式導入のため対応可能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106680</xdr:rowOff>
        </xdr:from>
        <xdr:to>
          <xdr:col>15</xdr:col>
          <xdr:colOff>304800</xdr:colOff>
          <xdr:row>8</xdr:row>
          <xdr:rowOff>76200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個別式熱源の導入のため対応不可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17</xdr:col>
          <xdr:colOff>0</xdr:colOff>
          <xdr:row>10</xdr:row>
          <xdr:rowOff>228600</xdr:rowOff>
        </xdr:to>
        <xdr:sp macro="" textlink="">
          <xdr:nvSpPr>
            <xdr:cNvPr id="18435" name="Group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17</xdr:col>
          <xdr:colOff>0</xdr:colOff>
          <xdr:row>11</xdr:row>
          <xdr:rowOff>228600</xdr:rowOff>
        </xdr:to>
        <xdr:sp macro="" textlink="">
          <xdr:nvSpPr>
            <xdr:cNvPr id="18436" name="Group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xdr:row>
          <xdr:rowOff>0</xdr:rowOff>
        </xdr:from>
        <xdr:to>
          <xdr:col>8</xdr:col>
          <xdr:colOff>220980</xdr:colOff>
          <xdr:row>10</xdr:row>
          <xdr:rowOff>220980</xdr:rowOff>
        </xdr:to>
        <xdr:sp macro="" textlink="">
          <xdr:nvSpPr>
            <xdr:cNvPr id="18437" name="Option Button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10</xdr:row>
          <xdr:rowOff>0</xdr:rowOff>
        </xdr:from>
        <xdr:to>
          <xdr:col>14</xdr:col>
          <xdr:colOff>251460</xdr:colOff>
          <xdr:row>10</xdr:row>
          <xdr:rowOff>220980</xdr:rowOff>
        </xdr:to>
        <xdr:sp macro="" textlink="">
          <xdr:nvSpPr>
            <xdr:cNvPr id="18438" name="Option Button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22860</xdr:rowOff>
        </xdr:from>
        <xdr:to>
          <xdr:col>9</xdr:col>
          <xdr:colOff>30480</xdr:colOff>
          <xdr:row>11</xdr:row>
          <xdr:rowOff>220980</xdr:rowOff>
        </xdr:to>
        <xdr:sp macro="" textlink="">
          <xdr:nvSpPr>
            <xdr:cNvPr id="18439" name="Option Button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場所確保可能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11</xdr:row>
          <xdr:rowOff>22860</xdr:rowOff>
        </xdr:from>
        <xdr:to>
          <xdr:col>15</xdr:col>
          <xdr:colOff>60960</xdr:colOff>
          <xdr:row>11</xdr:row>
          <xdr:rowOff>220980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場所確保不可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22860</xdr:rowOff>
        </xdr:from>
        <xdr:to>
          <xdr:col>16</xdr:col>
          <xdr:colOff>251460</xdr:colOff>
          <xdr:row>18</xdr:row>
          <xdr:rowOff>220980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熱負荷に対し地中熱を有効利用できない（利用量・利用温度など）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0</xdr:rowOff>
        </xdr:from>
        <xdr:to>
          <xdr:col>16</xdr:col>
          <xdr:colOff>266700</xdr:colOff>
          <xdr:row>19</xdr:row>
          <xdr:rowOff>220980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熱源機器の熱源方式が個別式であるため地中熱を有効利用できない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20</xdr:row>
          <xdr:rowOff>0</xdr:rowOff>
        </xdr:from>
        <xdr:to>
          <xdr:col>16</xdr:col>
          <xdr:colOff>289560</xdr:colOff>
          <xdr:row>20</xdr:row>
          <xdr:rowOff>220980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建物躯体（基礎杭）での対応ができない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21</xdr:row>
          <xdr:rowOff>0</xdr:rowOff>
        </xdr:from>
        <xdr:to>
          <xdr:col>16</xdr:col>
          <xdr:colOff>289560</xdr:colOff>
          <xdr:row>21</xdr:row>
          <xdr:rowOff>220980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敷地内に熱交換井を設置するスペースが確保できない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22</xdr:row>
          <xdr:rowOff>22860</xdr:rowOff>
        </xdr:from>
        <xdr:to>
          <xdr:col>16</xdr:col>
          <xdr:colOff>297180</xdr:colOff>
          <xdr:row>22</xdr:row>
          <xdr:rowOff>220980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費用負担が大きい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23</xdr:row>
          <xdr:rowOff>0</xdr:rowOff>
        </xdr:from>
        <xdr:to>
          <xdr:col>16</xdr:col>
          <xdr:colOff>297180</xdr:colOff>
          <xdr:row>23</xdr:row>
          <xdr:rowOff>220980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新築時は見送るが、将来対応をする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24</xdr:row>
          <xdr:rowOff>0</xdr:rowOff>
        </xdr:from>
        <xdr:to>
          <xdr:col>4</xdr:col>
          <xdr:colOff>335280</xdr:colOff>
          <xdr:row>24</xdr:row>
          <xdr:rowOff>220980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30480</xdr:rowOff>
        </xdr:from>
        <xdr:to>
          <xdr:col>4</xdr:col>
          <xdr:colOff>990600</xdr:colOff>
          <xdr:row>16</xdr:row>
          <xdr:rowOff>182880</xdr:rowOff>
        </xdr:to>
        <xdr:sp macro="" textlink="">
          <xdr:nvSpPr>
            <xdr:cNvPr id="18455" name="Group Box 23" hidden="1">
              <a:extLst>
                <a:ext uri="{63B3BB69-23CF-44E3-9099-C40C66FF867C}">
                  <a14:compatExt spid="_x0000_s18455"/>
                </a:ext>
                <a:ext uri="{FF2B5EF4-FFF2-40B4-BE49-F238E27FC236}">
                  <a16:creationId xmlns:a16="http://schemas.microsoft.com/office/drawing/2014/main" id="{00000000-0008-0000-0500-00001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30480</xdr:rowOff>
        </xdr:from>
        <xdr:to>
          <xdr:col>3</xdr:col>
          <xdr:colOff>868680</xdr:colOff>
          <xdr:row>15</xdr:row>
          <xdr:rowOff>220980</xdr:rowOff>
        </xdr:to>
        <xdr:sp macro="" textlink="">
          <xdr:nvSpPr>
            <xdr:cNvPr id="18456" name="Option Button 24" hidden="1">
              <a:extLst>
                <a:ext uri="{63B3BB69-23CF-44E3-9099-C40C66FF867C}">
                  <a14:compatExt spid="_x0000_s18456"/>
                </a:ext>
                <a:ext uri="{FF2B5EF4-FFF2-40B4-BE49-F238E27FC236}">
                  <a16:creationId xmlns:a16="http://schemas.microsoft.com/office/drawing/2014/main" id="{00000000-0008-0000-05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220980</xdr:rowOff>
        </xdr:from>
        <xdr:to>
          <xdr:col>4</xdr:col>
          <xdr:colOff>38100</xdr:colOff>
          <xdr:row>16</xdr:row>
          <xdr:rowOff>182880</xdr:rowOff>
        </xdr:to>
        <xdr:sp macro="" textlink="">
          <xdr:nvSpPr>
            <xdr:cNvPr id="18457" name="Option Button 25" hidden="1">
              <a:extLst>
                <a:ext uri="{63B3BB69-23CF-44E3-9099-C40C66FF867C}">
                  <a14:compatExt spid="_x0000_s18457"/>
                </a:ext>
                <a:ext uri="{FF2B5EF4-FFF2-40B4-BE49-F238E27FC236}">
                  <a16:creationId xmlns:a16="http://schemas.microsoft.com/office/drawing/2014/main" id="{00000000-0008-0000-05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導入を見送る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5</xdr:row>
          <xdr:rowOff>30480</xdr:rowOff>
        </xdr:from>
        <xdr:to>
          <xdr:col>7</xdr:col>
          <xdr:colOff>601980</xdr:colOff>
          <xdr:row>5</xdr:row>
          <xdr:rowOff>220980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5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822960</xdr:colOff>
          <xdr:row>5</xdr:row>
          <xdr:rowOff>22860</xdr:rowOff>
        </xdr:from>
        <xdr:to>
          <xdr:col>9</xdr:col>
          <xdr:colOff>251460</xdr:colOff>
          <xdr:row>5</xdr:row>
          <xdr:rowOff>220980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5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xdr:row>
          <xdr:rowOff>30480</xdr:rowOff>
        </xdr:from>
        <xdr:to>
          <xdr:col>12</xdr:col>
          <xdr:colOff>99060</xdr:colOff>
          <xdr:row>5</xdr:row>
          <xdr:rowOff>220980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5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297180</xdr:colOff>
          <xdr:row>5</xdr:row>
          <xdr:rowOff>22860</xdr:rowOff>
        </xdr:from>
        <xdr:to>
          <xdr:col>14</xdr:col>
          <xdr:colOff>213360</xdr:colOff>
          <xdr:row>5</xdr:row>
          <xdr:rowOff>220980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5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xdr:row>
          <xdr:rowOff>22860</xdr:rowOff>
        </xdr:from>
        <xdr:to>
          <xdr:col>16</xdr:col>
          <xdr:colOff>213360</xdr:colOff>
          <xdr:row>5</xdr:row>
          <xdr:rowOff>220980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5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822960</xdr:colOff>
          <xdr:row>6</xdr:row>
          <xdr:rowOff>22860</xdr:rowOff>
        </xdr:from>
        <xdr:to>
          <xdr:col>9</xdr:col>
          <xdr:colOff>251460</xdr:colOff>
          <xdr:row>6</xdr:row>
          <xdr:rowOff>220980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5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飲食店等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xdr:row>
          <xdr:rowOff>22860</xdr:rowOff>
        </xdr:from>
        <xdr:to>
          <xdr:col>12</xdr:col>
          <xdr:colOff>99060</xdr:colOff>
          <xdr:row>6</xdr:row>
          <xdr:rowOff>220980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5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集会所等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297180</xdr:colOff>
          <xdr:row>6</xdr:row>
          <xdr:rowOff>22860</xdr:rowOff>
        </xdr:from>
        <xdr:to>
          <xdr:col>14</xdr:col>
          <xdr:colOff>213360</xdr:colOff>
          <xdr:row>6</xdr:row>
          <xdr:rowOff>220980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5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17</xdr:col>
          <xdr:colOff>0</xdr:colOff>
          <xdr:row>13</xdr:row>
          <xdr:rowOff>213360</xdr:rowOff>
        </xdr:to>
        <xdr:sp macro="" textlink="">
          <xdr:nvSpPr>
            <xdr:cNvPr id="18466" name="Group Box 34" hidden="1">
              <a:extLst>
                <a:ext uri="{63B3BB69-23CF-44E3-9099-C40C66FF867C}">
                  <a14:compatExt spid="_x0000_s18466"/>
                </a:ext>
                <a:ext uri="{FF2B5EF4-FFF2-40B4-BE49-F238E27FC236}">
                  <a16:creationId xmlns:a16="http://schemas.microsoft.com/office/drawing/2014/main" id="{00000000-0008-0000-0500-00002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30480</xdr:colOff>
          <xdr:row>12</xdr:row>
          <xdr:rowOff>30480</xdr:rowOff>
        </xdr:from>
        <xdr:to>
          <xdr:col>7</xdr:col>
          <xdr:colOff>716280</xdr:colOff>
          <xdr:row>12</xdr:row>
          <xdr:rowOff>228600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5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68580</xdr:colOff>
          <xdr:row>12</xdr:row>
          <xdr:rowOff>38100</xdr:rowOff>
        </xdr:from>
        <xdr:to>
          <xdr:col>12</xdr:col>
          <xdr:colOff>419100</xdr:colOff>
          <xdr:row>13</xdr:row>
          <xdr:rowOff>22860</xdr:rowOff>
        </xdr:to>
        <xdr:sp macro="" textlink="">
          <xdr:nvSpPr>
            <xdr:cNvPr id="18468" name="Option Button 36" hidden="1">
              <a:extLst>
                <a:ext uri="{63B3BB69-23CF-44E3-9099-C40C66FF867C}">
                  <a14:compatExt spid="_x0000_s18468"/>
                </a:ext>
                <a:ext uri="{FF2B5EF4-FFF2-40B4-BE49-F238E27FC236}">
                  <a16:creationId xmlns:a16="http://schemas.microsoft.com/office/drawing/2014/main" id="{00000000-0008-0000-05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xdr:row>
          <xdr:rowOff>22860</xdr:rowOff>
        </xdr:from>
        <xdr:to>
          <xdr:col>7</xdr:col>
          <xdr:colOff>601980</xdr:colOff>
          <xdr:row>6</xdr:row>
          <xdr:rowOff>220980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5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学校等</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xdr:colOff>
          <xdr:row>5</xdr:row>
          <xdr:rowOff>0</xdr:rowOff>
        </xdr:from>
        <xdr:to>
          <xdr:col>8</xdr:col>
          <xdr:colOff>137160</xdr:colOff>
          <xdr:row>5</xdr:row>
          <xdr:rowOff>220980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木質系廃棄物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xdr:row>
          <xdr:rowOff>0</xdr:rowOff>
        </xdr:from>
        <xdr:to>
          <xdr:col>12</xdr:col>
          <xdr:colOff>259080</xdr:colOff>
          <xdr:row>5</xdr:row>
          <xdr:rowOff>213360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食品残さ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xdr:row>
          <xdr:rowOff>22860</xdr:rowOff>
        </xdr:from>
        <xdr:to>
          <xdr:col>7</xdr:col>
          <xdr:colOff>601980</xdr:colOff>
          <xdr:row>6</xdr:row>
          <xdr:rowOff>220980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xdr:row>
          <xdr:rowOff>22860</xdr:rowOff>
        </xdr:from>
        <xdr:to>
          <xdr:col>8</xdr:col>
          <xdr:colOff>182880</xdr:colOff>
          <xdr:row>7</xdr:row>
          <xdr:rowOff>228600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燃焼による熱利用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xdr:row>
          <xdr:rowOff>0</xdr:rowOff>
        </xdr:from>
        <xdr:to>
          <xdr:col>13</xdr:col>
          <xdr:colOff>220980</xdr:colOff>
          <xdr:row>7</xdr:row>
          <xdr:rowOff>220980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ガス化による発電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xdr:row>
          <xdr:rowOff>22860</xdr:rowOff>
        </xdr:from>
        <xdr:to>
          <xdr:col>7</xdr:col>
          <xdr:colOff>601980</xdr:colOff>
          <xdr:row>8</xdr:row>
          <xdr:rowOff>220980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10</xdr:row>
          <xdr:rowOff>22860</xdr:rowOff>
        </xdr:from>
        <xdr:to>
          <xdr:col>7</xdr:col>
          <xdr:colOff>601980</xdr:colOff>
          <xdr:row>10</xdr:row>
          <xdr:rowOff>220980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10</xdr:row>
          <xdr:rowOff>22860</xdr:rowOff>
        </xdr:from>
        <xdr:to>
          <xdr:col>9</xdr:col>
          <xdr:colOff>297180</xdr:colOff>
          <xdr:row>10</xdr:row>
          <xdr:rowOff>220980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11</xdr:row>
          <xdr:rowOff>22860</xdr:rowOff>
        </xdr:from>
        <xdr:to>
          <xdr:col>7</xdr:col>
          <xdr:colOff>601980</xdr:colOff>
          <xdr:row>11</xdr:row>
          <xdr:rowOff>220980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xdr:row>
          <xdr:rowOff>30480</xdr:rowOff>
        </xdr:from>
        <xdr:to>
          <xdr:col>9</xdr:col>
          <xdr:colOff>297180</xdr:colOff>
          <xdr:row>11</xdr:row>
          <xdr:rowOff>228600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22860</xdr:rowOff>
        </xdr:from>
        <xdr:to>
          <xdr:col>17</xdr:col>
          <xdr:colOff>0</xdr:colOff>
          <xdr:row>13</xdr:row>
          <xdr:rowOff>0</xdr:rowOff>
        </xdr:to>
        <xdr:sp macro="" textlink="">
          <xdr:nvSpPr>
            <xdr:cNvPr id="19467" name="Group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30480</xdr:rowOff>
        </xdr:from>
        <xdr:to>
          <xdr:col>7</xdr:col>
          <xdr:colOff>708660</xdr:colOff>
          <xdr:row>12</xdr:row>
          <xdr:rowOff>228600</xdr:rowOff>
        </xdr:to>
        <xdr:sp macro="" textlink="">
          <xdr:nvSpPr>
            <xdr:cNvPr id="19468" name="Option Button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12</xdr:row>
          <xdr:rowOff>22860</xdr:rowOff>
        </xdr:from>
        <xdr:to>
          <xdr:col>14</xdr:col>
          <xdr:colOff>60960</xdr:colOff>
          <xdr:row>12</xdr:row>
          <xdr:rowOff>220980</xdr:rowOff>
        </xdr:to>
        <xdr:sp macro="" textlink="">
          <xdr:nvSpPr>
            <xdr:cNvPr id="19469" name="Option Butto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22860</xdr:rowOff>
        </xdr:from>
        <xdr:to>
          <xdr:col>17</xdr:col>
          <xdr:colOff>0</xdr:colOff>
          <xdr:row>14</xdr:row>
          <xdr:rowOff>0</xdr:rowOff>
        </xdr:to>
        <xdr:sp macro="" textlink="">
          <xdr:nvSpPr>
            <xdr:cNvPr id="19470" name="Group Box 14" hidden="1">
              <a:extLst>
                <a:ext uri="{63B3BB69-23CF-44E3-9099-C40C66FF867C}">
                  <a14:compatExt spid="_x0000_s19470"/>
                </a:ext>
                <a:ext uri="{FF2B5EF4-FFF2-40B4-BE49-F238E27FC236}">
                  <a16:creationId xmlns:a16="http://schemas.microsoft.com/office/drawing/2014/main" id="{00000000-0008-0000-0600-00000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22860</xdr:rowOff>
        </xdr:from>
        <xdr:to>
          <xdr:col>7</xdr:col>
          <xdr:colOff>708660</xdr:colOff>
          <xdr:row>13</xdr:row>
          <xdr:rowOff>220980</xdr:rowOff>
        </xdr:to>
        <xdr:sp macro="" textlink="">
          <xdr:nvSpPr>
            <xdr:cNvPr id="19471" name="Option Button 15" hidden="1">
              <a:extLst>
                <a:ext uri="{63B3BB69-23CF-44E3-9099-C40C66FF867C}">
                  <a14:compatExt spid="_x0000_s19471"/>
                </a:ext>
                <a:ext uri="{FF2B5EF4-FFF2-40B4-BE49-F238E27FC236}">
                  <a16:creationId xmlns:a16="http://schemas.microsoft.com/office/drawing/2014/main" id="{00000000-0008-0000-06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13</xdr:row>
          <xdr:rowOff>22860</xdr:rowOff>
        </xdr:from>
        <xdr:to>
          <xdr:col>14</xdr:col>
          <xdr:colOff>60960</xdr:colOff>
          <xdr:row>13</xdr:row>
          <xdr:rowOff>220980</xdr:rowOff>
        </xdr:to>
        <xdr:sp macro="" textlink="">
          <xdr:nvSpPr>
            <xdr:cNvPr id="19472" name="Option Button 16" hidden="1">
              <a:extLst>
                <a:ext uri="{63B3BB69-23CF-44E3-9099-C40C66FF867C}">
                  <a14:compatExt spid="_x0000_s19472"/>
                </a:ext>
                <a:ext uri="{FF2B5EF4-FFF2-40B4-BE49-F238E27FC236}">
                  <a16:creationId xmlns:a16="http://schemas.microsoft.com/office/drawing/2014/main" id="{00000000-0008-0000-06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22860</xdr:rowOff>
        </xdr:from>
        <xdr:to>
          <xdr:col>17</xdr:col>
          <xdr:colOff>0</xdr:colOff>
          <xdr:row>15</xdr:row>
          <xdr:rowOff>0</xdr:rowOff>
        </xdr:to>
        <xdr:sp macro="" textlink="">
          <xdr:nvSpPr>
            <xdr:cNvPr id="19473" name="Group Box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30480</xdr:rowOff>
        </xdr:from>
        <xdr:to>
          <xdr:col>7</xdr:col>
          <xdr:colOff>708660</xdr:colOff>
          <xdr:row>14</xdr:row>
          <xdr:rowOff>228600</xdr:rowOff>
        </xdr:to>
        <xdr:sp macro="" textlink="">
          <xdr:nvSpPr>
            <xdr:cNvPr id="19474" name="Option Butto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22860</xdr:rowOff>
        </xdr:from>
        <xdr:to>
          <xdr:col>14</xdr:col>
          <xdr:colOff>60960</xdr:colOff>
          <xdr:row>14</xdr:row>
          <xdr:rowOff>220980</xdr:rowOff>
        </xdr:to>
        <xdr:sp macro="" textlink="">
          <xdr:nvSpPr>
            <xdr:cNvPr id="19475" name="Option Butto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30480</xdr:rowOff>
        </xdr:from>
        <xdr:to>
          <xdr:col>17</xdr:col>
          <xdr:colOff>0</xdr:colOff>
          <xdr:row>16</xdr:row>
          <xdr:rowOff>228600</xdr:rowOff>
        </xdr:to>
        <xdr:sp macro="" textlink="">
          <xdr:nvSpPr>
            <xdr:cNvPr id="19476" name="Group Box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30480</xdr:rowOff>
        </xdr:from>
        <xdr:to>
          <xdr:col>7</xdr:col>
          <xdr:colOff>708660</xdr:colOff>
          <xdr:row>15</xdr:row>
          <xdr:rowOff>228600</xdr:rowOff>
        </xdr:to>
        <xdr:sp macro="" textlink="">
          <xdr:nvSpPr>
            <xdr:cNvPr id="19477" name="Option Butto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15</xdr:row>
          <xdr:rowOff>30480</xdr:rowOff>
        </xdr:from>
        <xdr:to>
          <xdr:col>14</xdr:col>
          <xdr:colOff>60960</xdr:colOff>
          <xdr:row>15</xdr:row>
          <xdr:rowOff>228600</xdr:rowOff>
        </xdr:to>
        <xdr:sp macro="" textlink="">
          <xdr:nvSpPr>
            <xdr:cNvPr id="19478" name="Option Butto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22860</xdr:rowOff>
        </xdr:from>
        <xdr:to>
          <xdr:col>7</xdr:col>
          <xdr:colOff>784860</xdr:colOff>
          <xdr:row>19</xdr:row>
          <xdr:rowOff>190500</xdr:rowOff>
        </xdr:to>
        <xdr:sp macro="" textlink="">
          <xdr:nvSpPr>
            <xdr:cNvPr id="19479" name="Group Box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22860</xdr:rowOff>
        </xdr:from>
        <xdr:to>
          <xdr:col>3</xdr:col>
          <xdr:colOff>830580</xdr:colOff>
          <xdr:row>18</xdr:row>
          <xdr:rowOff>220980</xdr:rowOff>
        </xdr:to>
        <xdr:sp macro="" textlink="">
          <xdr:nvSpPr>
            <xdr:cNvPr id="19480" name="Option Butto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190500</xdr:rowOff>
        </xdr:from>
        <xdr:to>
          <xdr:col>3</xdr:col>
          <xdr:colOff>952500</xdr:colOff>
          <xdr:row>19</xdr:row>
          <xdr:rowOff>182880</xdr:rowOff>
        </xdr:to>
        <xdr:sp macro="" textlink="">
          <xdr:nvSpPr>
            <xdr:cNvPr id="19481" name="Option Butto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導入を見送る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21</xdr:row>
          <xdr:rowOff>0</xdr:rowOff>
        </xdr:from>
        <xdr:to>
          <xdr:col>16</xdr:col>
          <xdr:colOff>220980</xdr:colOff>
          <xdr:row>21</xdr:row>
          <xdr:rowOff>220980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バイオマスを有効利用できない（量が不足・入手先が遠距離など）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22</xdr:row>
          <xdr:rowOff>0</xdr:rowOff>
        </xdr:from>
        <xdr:to>
          <xdr:col>16</xdr:col>
          <xdr:colOff>259080</xdr:colOff>
          <xdr:row>22</xdr:row>
          <xdr:rowOff>220980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敷地内に設置するスペースを確保できない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22</xdr:row>
          <xdr:rowOff>228600</xdr:rowOff>
        </xdr:from>
        <xdr:to>
          <xdr:col>16</xdr:col>
          <xdr:colOff>259080</xdr:colOff>
          <xdr:row>23</xdr:row>
          <xdr:rowOff>213360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周囲への影響が大きく、対応ができない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23</xdr:row>
          <xdr:rowOff>220980</xdr:rowOff>
        </xdr:from>
        <xdr:to>
          <xdr:col>16</xdr:col>
          <xdr:colOff>259080</xdr:colOff>
          <xdr:row>24</xdr:row>
          <xdr:rowOff>213360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費用負担が大きい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25</xdr:row>
          <xdr:rowOff>0</xdr:rowOff>
        </xdr:from>
        <xdr:to>
          <xdr:col>16</xdr:col>
          <xdr:colOff>259080</xdr:colOff>
          <xdr:row>25</xdr:row>
          <xdr:rowOff>213360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新築時は見送るが、将来対応をする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26</xdr:row>
          <xdr:rowOff>0</xdr:rowOff>
        </xdr:from>
        <xdr:to>
          <xdr:col>3</xdr:col>
          <xdr:colOff>723900</xdr:colOff>
          <xdr:row>26</xdr:row>
          <xdr:rowOff>213360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4</xdr:row>
          <xdr:rowOff>76200</xdr:rowOff>
        </xdr:from>
        <xdr:to>
          <xdr:col>1</xdr:col>
          <xdr:colOff>1280160</xdr:colOff>
          <xdr:row>4</xdr:row>
          <xdr:rowOff>297180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76200</xdr:rowOff>
        </xdr:from>
        <xdr:to>
          <xdr:col>1</xdr:col>
          <xdr:colOff>1363980</xdr:colOff>
          <xdr:row>8</xdr:row>
          <xdr:rowOff>297180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xdr:row>
          <xdr:rowOff>68580</xdr:rowOff>
        </xdr:from>
        <xdr:to>
          <xdr:col>1</xdr:col>
          <xdr:colOff>1287780</xdr:colOff>
          <xdr:row>12</xdr:row>
          <xdr:rowOff>289560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xdr:row>
          <xdr:rowOff>0</xdr:rowOff>
        </xdr:from>
        <xdr:to>
          <xdr:col>1</xdr:col>
          <xdr:colOff>800100</xdr:colOff>
          <xdr:row>16</xdr:row>
          <xdr:rowOff>213360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C000"/>
                  </a:solidFill>
                </a14:hiddenFill>
              </a:ext>
              <a:ext uri="{91240B29-F687-4F45-9708-019B960494DF}">
                <a14:hiddenLine w="25400">
                  <a:solidFill>
                    <a:srgbClr val="000000"/>
                  </a:solidFill>
                  <a:miter lim="800000"/>
                  <a:headEnd/>
                  <a:tailEnd/>
                </a14:hiddenLine>
              </a:ext>
            </a:extLst>
          </xdr:spPr>
          <xdr:txBody>
            <a:bodyPr vertOverflow="clip" wrap="square" lIns="27432" tIns="18288" rIns="0" bIns="18288" anchor="ctr"/>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0</xdr:rowOff>
        </xdr:from>
        <xdr:to>
          <xdr:col>1</xdr:col>
          <xdr:colOff>800100</xdr:colOff>
          <xdr:row>20</xdr:row>
          <xdr:rowOff>213360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700-000005500000}"/>
                </a:ext>
              </a:extLst>
            </xdr:cNvPr>
            <xdr:cNvSpPr/>
          </xdr:nvSpPr>
          <xdr:spPr bwMode="auto">
            <a:xfrm>
              <a:off x="0" y="0"/>
              <a:ext cx="0" cy="0"/>
            </a:xfrm>
            <a:prstGeom prst="rect">
              <a:avLst/>
            </a:prstGeom>
            <a:noFill/>
            <a:ln>
              <a:noFill/>
            </a:ln>
            <a:extLst>
              <a:ext uri="{909E8E84-426E-40DD-AFC4-6F175D3DCCD1}">
                <a14:hiddenFill>
                  <a:solidFill>
                    <a:srgbClr val="FFC000"/>
                  </a:solidFill>
                </a14:hiddenFill>
              </a:ext>
              <a:ext uri="{91240B29-F687-4F45-9708-019B960494DF}">
                <a14:hiddenLine w="25400">
                  <a:solidFill>
                    <a:srgbClr val="000000"/>
                  </a:solidFill>
                  <a:miter lim="800000"/>
                  <a:headEnd/>
                  <a:tailEnd/>
                </a14:hiddenLine>
              </a:ext>
            </a:extLst>
          </xdr:spPr>
          <xdr:txBody>
            <a:bodyPr vertOverflow="clip" wrap="square" lIns="27432" tIns="18288" rIns="0" bIns="18288" anchor="ctr"/>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0</xdr:rowOff>
        </xdr:from>
        <xdr:to>
          <xdr:col>1</xdr:col>
          <xdr:colOff>800100</xdr:colOff>
          <xdr:row>24</xdr:row>
          <xdr:rowOff>213360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700-000006500000}"/>
                </a:ext>
              </a:extLst>
            </xdr:cNvPr>
            <xdr:cNvSpPr/>
          </xdr:nvSpPr>
          <xdr:spPr bwMode="auto">
            <a:xfrm>
              <a:off x="0" y="0"/>
              <a:ext cx="0" cy="0"/>
            </a:xfrm>
            <a:prstGeom prst="rect">
              <a:avLst/>
            </a:prstGeom>
            <a:noFill/>
            <a:ln>
              <a:noFill/>
            </a:ln>
            <a:extLst>
              <a:ext uri="{909E8E84-426E-40DD-AFC4-6F175D3DCCD1}">
                <a14:hiddenFill>
                  <a:solidFill>
                    <a:srgbClr val="FFC000"/>
                  </a:solidFill>
                </a14:hiddenFill>
              </a:ext>
              <a:ext uri="{91240B29-F687-4F45-9708-019B960494DF}">
                <a14:hiddenLine w="25400">
                  <a:solidFill>
                    <a:srgbClr val="000000"/>
                  </a:solidFill>
                  <a:miter lim="800000"/>
                  <a:headEnd/>
                  <a:tailEnd/>
                </a14:hiddenLine>
              </a:ext>
            </a:extLst>
          </xdr:spPr>
          <xdr:txBody>
            <a:bodyPr vertOverflow="clip" wrap="square" lIns="27432" tIns="18288" rIns="0" bIns="18288" anchor="ctr"/>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10</xdr:col>
      <xdr:colOff>7310</xdr:colOff>
      <xdr:row>0</xdr:row>
      <xdr:rowOff>213360</xdr:rowOff>
    </xdr:from>
    <xdr:ext cx="2339102" cy="553998"/>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904690" y="213360"/>
          <a:ext cx="2339102" cy="553998"/>
        </a:xfrm>
        <a:prstGeom prst="rect">
          <a:avLst/>
        </a:prstGeom>
        <a:noFill/>
      </xdr:spPr>
      <xdr:txBody>
        <a:bodyPr wrap="none" lIns="91440" tIns="45720" rIns="91440" bIns="45720">
          <a:spAutoFit/>
        </a:bodyPr>
        <a:lstStyle/>
        <a:p>
          <a:pPr algn="ctr"/>
          <a:r>
            <a:rPr lang="ja-JP" altLang="en-US" sz="2400" b="1" cap="none" spc="0">
              <a:ln w="12700">
                <a:solidFill>
                  <a:srgbClr val="0070C0"/>
                </a:solidFill>
                <a:prstDash val="solid"/>
                <a:miter lim="800000"/>
              </a:ln>
              <a:solidFill>
                <a:schemeClr val="bg1"/>
              </a:solidFill>
              <a:effectLst>
                <a:outerShdw blurRad="60007" dist="310007" dir="7680000" sy="30000" kx="1300200" algn="ctr" rotWithShape="0">
                  <a:prstClr val="black">
                    <a:alpha val="32000"/>
                  </a:prstClr>
                </a:outerShdw>
              </a:effectLst>
            </a:rPr>
            <a:t>環境性能評価書</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56;&#12463;&#12475;&#12523;&#12471;&#12540;&#12488;&#65288;2017&#24180;&#24230;&#27096;&#24335;&#65289;&#12522;&#12531;&#12463;&#21066;&#385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4314;&#31689;&#29289;&#29872;&#22659;&#35336;&#30011;&#26360;%20B&#26847;%20_190408&#26356;&#26032;_170601&#24046;&#263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定建築物の概要"/>
      <sheetName val="住宅用途"/>
      <sheetName val="住宅マスター"/>
      <sheetName val="非住宅マスター"/>
      <sheetName val="住宅以外"/>
      <sheetName val="太陽光"/>
      <sheetName val="太陽熱"/>
      <sheetName val="地中熱"/>
      <sheetName val="バイオマス"/>
      <sheetName val="その他"/>
      <sheetName val="省エネルギー性能評価書-表紙"/>
      <sheetName val="省エネルギー性能評価書"/>
    </sheetNames>
    <sheetDataSet>
      <sheetData sheetId="0"/>
      <sheetData sheetId="1"/>
      <sheetData sheetId="2"/>
      <sheetData sheetId="3"/>
      <sheetData sheetId="4">
        <row r="37">
          <cell r="R37">
            <v>1</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定建築物の概要"/>
      <sheetName val="住宅用途"/>
      <sheetName val="住宅マスター"/>
      <sheetName val="非住宅マスター"/>
      <sheetName val="住宅以外"/>
      <sheetName val="太陽光"/>
      <sheetName val="太陽熱"/>
      <sheetName val="地中熱"/>
      <sheetName val="バイオマス"/>
      <sheetName val="その他"/>
      <sheetName val="省エネルギー性能評価書-表紙"/>
      <sheetName val="省エネルギー性能評価書"/>
    </sheetNames>
    <sheetDataSet>
      <sheetData sheetId="0" refreshError="1"/>
      <sheetData sheetId="1" refreshError="1"/>
      <sheetData sheetId="2" refreshError="1"/>
      <sheetData sheetId="3" refreshError="1"/>
      <sheetData sheetId="4">
        <row r="37">
          <cell r="R37">
            <v>1</v>
          </cell>
        </row>
      </sheetData>
      <sheetData sheetId="5"/>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4.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4.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5.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5.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5.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18" Type="http://schemas.openxmlformats.org/officeDocument/2006/relationships/ctrlProp" Target="../ctrlProps/ctrlProp92.xml"/><Relationship Id="rId26" Type="http://schemas.openxmlformats.org/officeDocument/2006/relationships/ctrlProp" Target="../ctrlProps/ctrlProp100.xml"/><Relationship Id="rId3" Type="http://schemas.openxmlformats.org/officeDocument/2006/relationships/vmlDrawing" Target="../drawings/vmlDrawing6.vml"/><Relationship Id="rId21" Type="http://schemas.openxmlformats.org/officeDocument/2006/relationships/ctrlProp" Target="../ctrlProps/ctrlProp95.x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2" Type="http://schemas.openxmlformats.org/officeDocument/2006/relationships/drawing" Target="../drawings/drawing6.xml"/><Relationship Id="rId16" Type="http://schemas.openxmlformats.org/officeDocument/2006/relationships/ctrlProp" Target="../ctrlProps/ctrlProp90.xml"/><Relationship Id="rId20" Type="http://schemas.openxmlformats.org/officeDocument/2006/relationships/ctrlProp" Target="../ctrlProps/ctrlProp94.xml"/><Relationship Id="rId29" Type="http://schemas.openxmlformats.org/officeDocument/2006/relationships/ctrlProp" Target="../ctrlProps/ctrlProp103.xml"/><Relationship Id="rId1" Type="http://schemas.openxmlformats.org/officeDocument/2006/relationships/printerSettings" Target="../printerSettings/printerSettings6.bin"/><Relationship Id="rId6" Type="http://schemas.openxmlformats.org/officeDocument/2006/relationships/ctrlProp" Target="../ctrlProps/ctrlProp80.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5" Type="http://schemas.openxmlformats.org/officeDocument/2006/relationships/ctrlProp" Target="../ctrlProps/ctrlProp79.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10" Type="http://schemas.openxmlformats.org/officeDocument/2006/relationships/ctrlProp" Target="../ctrlProps/ctrlProp84.xml"/><Relationship Id="rId19" Type="http://schemas.openxmlformats.org/officeDocument/2006/relationships/ctrlProp" Target="../ctrlProps/ctrlProp93.xml"/><Relationship Id="rId31" Type="http://schemas.openxmlformats.org/officeDocument/2006/relationships/ctrlProp" Target="../ctrlProps/ctrlProp105.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18" Type="http://schemas.openxmlformats.org/officeDocument/2006/relationships/ctrlProp" Target="../ctrlProps/ctrlProp122.xml"/><Relationship Id="rId26" Type="http://schemas.openxmlformats.org/officeDocument/2006/relationships/ctrlProp" Target="../ctrlProps/ctrlProp130.xml"/><Relationship Id="rId3" Type="http://schemas.openxmlformats.org/officeDocument/2006/relationships/vmlDrawing" Target="../drawings/vmlDrawing7.vml"/><Relationship Id="rId21" Type="http://schemas.openxmlformats.org/officeDocument/2006/relationships/ctrlProp" Target="../ctrlProps/ctrlProp125.xml"/><Relationship Id="rId34" Type="http://schemas.openxmlformats.org/officeDocument/2006/relationships/ctrlProp" Target="../ctrlProps/ctrlProp138.xml"/><Relationship Id="rId7" Type="http://schemas.openxmlformats.org/officeDocument/2006/relationships/ctrlProp" Target="../ctrlProps/ctrlProp111.x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33" Type="http://schemas.openxmlformats.org/officeDocument/2006/relationships/ctrlProp" Target="../ctrlProps/ctrlProp137.xml"/><Relationship Id="rId2" Type="http://schemas.openxmlformats.org/officeDocument/2006/relationships/drawing" Target="../drawings/drawing7.xml"/><Relationship Id="rId16" Type="http://schemas.openxmlformats.org/officeDocument/2006/relationships/ctrlProp" Target="../ctrlProps/ctrlProp120.xml"/><Relationship Id="rId20" Type="http://schemas.openxmlformats.org/officeDocument/2006/relationships/ctrlProp" Target="../ctrlProps/ctrlProp124.xml"/><Relationship Id="rId29" Type="http://schemas.openxmlformats.org/officeDocument/2006/relationships/ctrlProp" Target="../ctrlProps/ctrlProp133.xml"/><Relationship Id="rId1" Type="http://schemas.openxmlformats.org/officeDocument/2006/relationships/printerSettings" Target="../printerSettings/printerSettings7.bin"/><Relationship Id="rId6" Type="http://schemas.openxmlformats.org/officeDocument/2006/relationships/ctrlProp" Target="../ctrlProps/ctrlProp110.xml"/><Relationship Id="rId11" Type="http://schemas.openxmlformats.org/officeDocument/2006/relationships/ctrlProp" Target="../ctrlProps/ctrlProp115.xml"/><Relationship Id="rId24" Type="http://schemas.openxmlformats.org/officeDocument/2006/relationships/ctrlProp" Target="../ctrlProps/ctrlProp128.xml"/><Relationship Id="rId32" Type="http://schemas.openxmlformats.org/officeDocument/2006/relationships/ctrlProp" Target="../ctrlProps/ctrlProp136.xml"/><Relationship Id="rId5" Type="http://schemas.openxmlformats.org/officeDocument/2006/relationships/ctrlProp" Target="../ctrlProps/ctrlProp109.xml"/><Relationship Id="rId15" Type="http://schemas.openxmlformats.org/officeDocument/2006/relationships/ctrlProp" Target="../ctrlProps/ctrlProp119.xml"/><Relationship Id="rId23" Type="http://schemas.openxmlformats.org/officeDocument/2006/relationships/ctrlProp" Target="../ctrlProps/ctrlProp127.xml"/><Relationship Id="rId28" Type="http://schemas.openxmlformats.org/officeDocument/2006/relationships/ctrlProp" Target="../ctrlProps/ctrlProp132.xml"/><Relationship Id="rId10" Type="http://schemas.openxmlformats.org/officeDocument/2006/relationships/ctrlProp" Target="../ctrlProps/ctrlProp114.xml"/><Relationship Id="rId19" Type="http://schemas.openxmlformats.org/officeDocument/2006/relationships/ctrlProp" Target="../ctrlProps/ctrlProp123.xml"/><Relationship Id="rId31" Type="http://schemas.openxmlformats.org/officeDocument/2006/relationships/ctrlProp" Target="../ctrlProps/ctrlProp135.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 Id="rId30" Type="http://schemas.openxmlformats.org/officeDocument/2006/relationships/ctrlProp" Target="../ctrlProps/ctrlProp1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3.xml"/><Relationship Id="rId3" Type="http://schemas.openxmlformats.org/officeDocument/2006/relationships/vmlDrawing" Target="../drawings/vmlDrawing8.vml"/><Relationship Id="rId7" Type="http://schemas.openxmlformats.org/officeDocument/2006/relationships/ctrlProp" Target="../ctrlProps/ctrlProp14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41.xml"/><Relationship Id="rId5" Type="http://schemas.openxmlformats.org/officeDocument/2006/relationships/ctrlProp" Target="../ctrlProps/ctrlProp140.xml"/><Relationship Id="rId4" Type="http://schemas.openxmlformats.org/officeDocument/2006/relationships/ctrlProp" Target="../ctrlProps/ctrlProp139.xml"/><Relationship Id="rId9" Type="http://schemas.openxmlformats.org/officeDocument/2006/relationships/ctrlProp" Target="../ctrlProps/ctrlProp14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F52"/>
  <sheetViews>
    <sheetView showGridLines="0" tabSelected="1" zoomScaleNormal="100" zoomScaleSheetLayoutView="100" workbookViewId="0"/>
  </sheetViews>
  <sheetFormatPr defaultColWidth="8.09765625" defaultRowHeight="18"/>
  <cols>
    <col min="1" max="2" width="0.59765625" style="4" customWidth="1"/>
    <col min="3" max="3" width="6.59765625" style="4" customWidth="1"/>
    <col min="4" max="4" width="14.59765625" style="4" customWidth="1"/>
    <col min="5" max="5" width="18" style="4" customWidth="1"/>
    <col min="6" max="6" width="2.19921875" style="4" customWidth="1"/>
    <col min="7" max="7" width="4.19921875" style="4" customWidth="1"/>
    <col min="8" max="8" width="2.19921875" style="4" customWidth="1"/>
    <col min="9" max="9" width="4.19921875" style="4" customWidth="1"/>
    <col min="10" max="10" width="2.19921875" style="4" customWidth="1"/>
    <col min="11" max="11" width="6.69921875" style="4" customWidth="1"/>
    <col min="12" max="12" width="10.09765625" style="4" customWidth="1"/>
    <col min="13" max="13" width="2.19921875" style="4" customWidth="1"/>
    <col min="14" max="14" width="4.09765625" style="4" customWidth="1"/>
    <col min="15" max="15" width="2.19921875" style="4" customWidth="1"/>
    <col min="16" max="16" width="4.09765625" style="4" customWidth="1"/>
    <col min="17" max="17" width="2.19921875" style="4" customWidth="1"/>
    <col min="18" max="18" width="1.19921875" style="4" customWidth="1"/>
    <col min="19" max="19" width="0.19921875" style="4" customWidth="1"/>
    <col min="20" max="20" width="19.59765625" style="6" hidden="1" customWidth="1"/>
    <col min="21" max="21" width="2.5" style="6" hidden="1" customWidth="1"/>
    <col min="22" max="22" width="6.5" style="6" hidden="1" customWidth="1"/>
    <col min="23" max="25" width="0.19921875" style="6" hidden="1" customWidth="1"/>
    <col min="26" max="26" width="7.5" style="6" hidden="1" customWidth="1"/>
    <col min="27" max="27" width="40.19921875" style="6" hidden="1" customWidth="1"/>
    <col min="28" max="28" width="0.19921875" style="6" hidden="1" customWidth="1"/>
    <col min="29" max="31" width="0.19921875" style="4" hidden="1" customWidth="1"/>
    <col min="32" max="32" width="69" style="4" hidden="1" customWidth="1"/>
    <col min="33" max="256" width="8.09765625" style="4"/>
    <col min="257" max="258" width="1" style="4" customWidth="1"/>
    <col min="259" max="259" width="6.59765625" style="4" customWidth="1"/>
    <col min="260" max="260" width="14.59765625" style="4" customWidth="1"/>
    <col min="261" max="261" width="17" style="4" customWidth="1"/>
    <col min="262" max="262" width="2.19921875" style="4" customWidth="1"/>
    <col min="263" max="263" width="4.19921875" style="4" customWidth="1"/>
    <col min="264" max="264" width="2.19921875" style="4" customWidth="1"/>
    <col min="265" max="265" width="4.19921875" style="4" customWidth="1"/>
    <col min="266" max="266" width="2.19921875" style="4" customWidth="1"/>
    <col min="267" max="267" width="6.69921875" style="4" customWidth="1"/>
    <col min="268" max="268" width="10.09765625" style="4" customWidth="1"/>
    <col min="269" max="269" width="2.19921875" style="4" customWidth="1"/>
    <col min="270" max="270" width="4.09765625" style="4" customWidth="1"/>
    <col min="271" max="271" width="2.19921875" style="4" customWidth="1"/>
    <col min="272" max="272" width="4.09765625" style="4" customWidth="1"/>
    <col min="273" max="273" width="2.19921875" style="4" customWidth="1"/>
    <col min="274" max="275" width="2.09765625" style="4" customWidth="1"/>
    <col min="276" max="286" width="0" style="4" hidden="1" customWidth="1"/>
    <col min="287" max="512" width="8.09765625" style="4"/>
    <col min="513" max="514" width="1" style="4" customWidth="1"/>
    <col min="515" max="515" width="6.59765625" style="4" customWidth="1"/>
    <col min="516" max="516" width="14.59765625" style="4" customWidth="1"/>
    <col min="517" max="517" width="17" style="4" customWidth="1"/>
    <col min="518" max="518" width="2.19921875" style="4" customWidth="1"/>
    <col min="519" max="519" width="4.19921875" style="4" customWidth="1"/>
    <col min="520" max="520" width="2.19921875" style="4" customWidth="1"/>
    <col min="521" max="521" width="4.19921875" style="4" customWidth="1"/>
    <col min="522" max="522" width="2.19921875" style="4" customWidth="1"/>
    <col min="523" max="523" width="6.69921875" style="4" customWidth="1"/>
    <col min="524" max="524" width="10.09765625" style="4" customWidth="1"/>
    <col min="525" max="525" width="2.19921875" style="4" customWidth="1"/>
    <col min="526" max="526" width="4.09765625" style="4" customWidth="1"/>
    <col min="527" max="527" width="2.19921875" style="4" customWidth="1"/>
    <col min="528" max="528" width="4.09765625" style="4" customWidth="1"/>
    <col min="529" max="529" width="2.19921875" style="4" customWidth="1"/>
    <col min="530" max="531" width="2.09765625" style="4" customWidth="1"/>
    <col min="532" max="542" width="0" style="4" hidden="1" customWidth="1"/>
    <col min="543" max="768" width="8.09765625" style="4"/>
    <col min="769" max="770" width="1" style="4" customWidth="1"/>
    <col min="771" max="771" width="6.59765625" style="4" customWidth="1"/>
    <col min="772" max="772" width="14.59765625" style="4" customWidth="1"/>
    <col min="773" max="773" width="17" style="4" customWidth="1"/>
    <col min="774" max="774" width="2.19921875" style="4" customWidth="1"/>
    <col min="775" max="775" width="4.19921875" style="4" customWidth="1"/>
    <col min="776" max="776" width="2.19921875" style="4" customWidth="1"/>
    <col min="777" max="777" width="4.19921875" style="4" customWidth="1"/>
    <col min="778" max="778" width="2.19921875" style="4" customWidth="1"/>
    <col min="779" max="779" width="6.69921875" style="4" customWidth="1"/>
    <col min="780" max="780" width="10.09765625" style="4" customWidth="1"/>
    <col min="781" max="781" width="2.19921875" style="4" customWidth="1"/>
    <col min="782" max="782" width="4.09765625" style="4" customWidth="1"/>
    <col min="783" max="783" width="2.19921875" style="4" customWidth="1"/>
    <col min="784" max="784" width="4.09765625" style="4" customWidth="1"/>
    <col min="785" max="785" width="2.19921875" style="4" customWidth="1"/>
    <col min="786" max="787" width="2.09765625" style="4" customWidth="1"/>
    <col min="788" max="798" width="0" style="4" hidden="1" customWidth="1"/>
    <col min="799" max="1024" width="8.09765625" style="4"/>
    <col min="1025" max="1026" width="1" style="4" customWidth="1"/>
    <col min="1027" max="1027" width="6.59765625" style="4" customWidth="1"/>
    <col min="1028" max="1028" width="14.59765625" style="4" customWidth="1"/>
    <col min="1029" max="1029" width="17" style="4" customWidth="1"/>
    <col min="1030" max="1030" width="2.19921875" style="4" customWidth="1"/>
    <col min="1031" max="1031" width="4.19921875" style="4" customWidth="1"/>
    <col min="1032" max="1032" width="2.19921875" style="4" customWidth="1"/>
    <col min="1033" max="1033" width="4.19921875" style="4" customWidth="1"/>
    <col min="1034" max="1034" width="2.19921875" style="4" customWidth="1"/>
    <col min="1035" max="1035" width="6.69921875" style="4" customWidth="1"/>
    <col min="1036" max="1036" width="10.09765625" style="4" customWidth="1"/>
    <col min="1037" max="1037" width="2.19921875" style="4" customWidth="1"/>
    <col min="1038" max="1038" width="4.09765625" style="4" customWidth="1"/>
    <col min="1039" max="1039" width="2.19921875" style="4" customWidth="1"/>
    <col min="1040" max="1040" width="4.09765625" style="4" customWidth="1"/>
    <col min="1041" max="1041" width="2.19921875" style="4" customWidth="1"/>
    <col min="1042" max="1043" width="2.09765625" style="4" customWidth="1"/>
    <col min="1044" max="1054" width="0" style="4" hidden="1" customWidth="1"/>
    <col min="1055" max="1280" width="8.09765625" style="4"/>
    <col min="1281" max="1282" width="1" style="4" customWidth="1"/>
    <col min="1283" max="1283" width="6.59765625" style="4" customWidth="1"/>
    <col min="1284" max="1284" width="14.59765625" style="4" customWidth="1"/>
    <col min="1285" max="1285" width="17" style="4" customWidth="1"/>
    <col min="1286" max="1286" width="2.19921875" style="4" customWidth="1"/>
    <col min="1287" max="1287" width="4.19921875" style="4" customWidth="1"/>
    <col min="1288" max="1288" width="2.19921875" style="4" customWidth="1"/>
    <col min="1289" max="1289" width="4.19921875" style="4" customWidth="1"/>
    <col min="1290" max="1290" width="2.19921875" style="4" customWidth="1"/>
    <col min="1291" max="1291" width="6.69921875" style="4" customWidth="1"/>
    <col min="1292" max="1292" width="10.09765625" style="4" customWidth="1"/>
    <col min="1293" max="1293" width="2.19921875" style="4" customWidth="1"/>
    <col min="1294" max="1294" width="4.09765625" style="4" customWidth="1"/>
    <col min="1295" max="1295" width="2.19921875" style="4" customWidth="1"/>
    <col min="1296" max="1296" width="4.09765625" style="4" customWidth="1"/>
    <col min="1297" max="1297" width="2.19921875" style="4" customWidth="1"/>
    <col min="1298" max="1299" width="2.09765625" style="4" customWidth="1"/>
    <col min="1300" max="1310" width="0" style="4" hidden="1" customWidth="1"/>
    <col min="1311" max="1536" width="8.09765625" style="4"/>
    <col min="1537" max="1538" width="1" style="4" customWidth="1"/>
    <col min="1539" max="1539" width="6.59765625" style="4" customWidth="1"/>
    <col min="1540" max="1540" width="14.59765625" style="4" customWidth="1"/>
    <col min="1541" max="1541" width="17" style="4" customWidth="1"/>
    <col min="1542" max="1542" width="2.19921875" style="4" customWidth="1"/>
    <col min="1543" max="1543" width="4.19921875" style="4" customWidth="1"/>
    <col min="1544" max="1544" width="2.19921875" style="4" customWidth="1"/>
    <col min="1545" max="1545" width="4.19921875" style="4" customWidth="1"/>
    <col min="1546" max="1546" width="2.19921875" style="4" customWidth="1"/>
    <col min="1547" max="1547" width="6.69921875" style="4" customWidth="1"/>
    <col min="1548" max="1548" width="10.09765625" style="4" customWidth="1"/>
    <col min="1549" max="1549" width="2.19921875" style="4" customWidth="1"/>
    <col min="1550" max="1550" width="4.09765625" style="4" customWidth="1"/>
    <col min="1551" max="1551" width="2.19921875" style="4" customWidth="1"/>
    <col min="1552" max="1552" width="4.09765625" style="4" customWidth="1"/>
    <col min="1553" max="1553" width="2.19921875" style="4" customWidth="1"/>
    <col min="1554" max="1555" width="2.09765625" style="4" customWidth="1"/>
    <col min="1556" max="1566" width="0" style="4" hidden="1" customWidth="1"/>
    <col min="1567" max="1792" width="8.09765625" style="4"/>
    <col min="1793" max="1794" width="1" style="4" customWidth="1"/>
    <col min="1795" max="1795" width="6.59765625" style="4" customWidth="1"/>
    <col min="1796" max="1796" width="14.59765625" style="4" customWidth="1"/>
    <col min="1797" max="1797" width="17" style="4" customWidth="1"/>
    <col min="1798" max="1798" width="2.19921875" style="4" customWidth="1"/>
    <col min="1799" max="1799" width="4.19921875" style="4" customWidth="1"/>
    <col min="1800" max="1800" width="2.19921875" style="4" customWidth="1"/>
    <col min="1801" max="1801" width="4.19921875" style="4" customWidth="1"/>
    <col min="1802" max="1802" width="2.19921875" style="4" customWidth="1"/>
    <col min="1803" max="1803" width="6.69921875" style="4" customWidth="1"/>
    <col min="1804" max="1804" width="10.09765625" style="4" customWidth="1"/>
    <col min="1805" max="1805" width="2.19921875" style="4" customWidth="1"/>
    <col min="1806" max="1806" width="4.09765625" style="4" customWidth="1"/>
    <col min="1807" max="1807" width="2.19921875" style="4" customWidth="1"/>
    <col min="1808" max="1808" width="4.09765625" style="4" customWidth="1"/>
    <col min="1809" max="1809" width="2.19921875" style="4" customWidth="1"/>
    <col min="1810" max="1811" width="2.09765625" style="4" customWidth="1"/>
    <col min="1812" max="1822" width="0" style="4" hidden="1" customWidth="1"/>
    <col min="1823" max="2048" width="8.09765625" style="4"/>
    <col min="2049" max="2050" width="1" style="4" customWidth="1"/>
    <col min="2051" max="2051" width="6.59765625" style="4" customWidth="1"/>
    <col min="2052" max="2052" width="14.59765625" style="4" customWidth="1"/>
    <col min="2053" max="2053" width="17" style="4" customWidth="1"/>
    <col min="2054" max="2054" width="2.19921875" style="4" customWidth="1"/>
    <col min="2055" max="2055" width="4.19921875" style="4" customWidth="1"/>
    <col min="2056" max="2056" width="2.19921875" style="4" customWidth="1"/>
    <col min="2057" max="2057" width="4.19921875" style="4" customWidth="1"/>
    <col min="2058" max="2058" width="2.19921875" style="4" customWidth="1"/>
    <col min="2059" max="2059" width="6.69921875" style="4" customWidth="1"/>
    <col min="2060" max="2060" width="10.09765625" style="4" customWidth="1"/>
    <col min="2061" max="2061" width="2.19921875" style="4" customWidth="1"/>
    <col min="2062" max="2062" width="4.09765625" style="4" customWidth="1"/>
    <col min="2063" max="2063" width="2.19921875" style="4" customWidth="1"/>
    <col min="2064" max="2064" width="4.09765625" style="4" customWidth="1"/>
    <col min="2065" max="2065" width="2.19921875" style="4" customWidth="1"/>
    <col min="2066" max="2067" width="2.09765625" style="4" customWidth="1"/>
    <col min="2068" max="2078" width="0" style="4" hidden="1" customWidth="1"/>
    <col min="2079" max="2304" width="8.09765625" style="4"/>
    <col min="2305" max="2306" width="1" style="4" customWidth="1"/>
    <col min="2307" max="2307" width="6.59765625" style="4" customWidth="1"/>
    <col min="2308" max="2308" width="14.59765625" style="4" customWidth="1"/>
    <col min="2309" max="2309" width="17" style="4" customWidth="1"/>
    <col min="2310" max="2310" width="2.19921875" style="4" customWidth="1"/>
    <col min="2311" max="2311" width="4.19921875" style="4" customWidth="1"/>
    <col min="2312" max="2312" width="2.19921875" style="4" customWidth="1"/>
    <col min="2313" max="2313" width="4.19921875" style="4" customWidth="1"/>
    <col min="2314" max="2314" width="2.19921875" style="4" customWidth="1"/>
    <col min="2315" max="2315" width="6.69921875" style="4" customWidth="1"/>
    <col min="2316" max="2316" width="10.09765625" style="4" customWidth="1"/>
    <col min="2317" max="2317" width="2.19921875" style="4" customWidth="1"/>
    <col min="2318" max="2318" width="4.09765625" style="4" customWidth="1"/>
    <col min="2319" max="2319" width="2.19921875" style="4" customWidth="1"/>
    <col min="2320" max="2320" width="4.09765625" style="4" customWidth="1"/>
    <col min="2321" max="2321" width="2.19921875" style="4" customWidth="1"/>
    <col min="2322" max="2323" width="2.09765625" style="4" customWidth="1"/>
    <col min="2324" max="2334" width="0" style="4" hidden="1" customWidth="1"/>
    <col min="2335" max="2560" width="8.09765625" style="4"/>
    <col min="2561" max="2562" width="1" style="4" customWidth="1"/>
    <col min="2563" max="2563" width="6.59765625" style="4" customWidth="1"/>
    <col min="2564" max="2564" width="14.59765625" style="4" customWidth="1"/>
    <col min="2565" max="2565" width="17" style="4" customWidth="1"/>
    <col min="2566" max="2566" width="2.19921875" style="4" customWidth="1"/>
    <col min="2567" max="2567" width="4.19921875" style="4" customWidth="1"/>
    <col min="2568" max="2568" width="2.19921875" style="4" customWidth="1"/>
    <col min="2569" max="2569" width="4.19921875" style="4" customWidth="1"/>
    <col min="2570" max="2570" width="2.19921875" style="4" customWidth="1"/>
    <col min="2571" max="2571" width="6.69921875" style="4" customWidth="1"/>
    <col min="2572" max="2572" width="10.09765625" style="4" customWidth="1"/>
    <col min="2573" max="2573" width="2.19921875" style="4" customWidth="1"/>
    <col min="2574" max="2574" width="4.09765625" style="4" customWidth="1"/>
    <col min="2575" max="2575" width="2.19921875" style="4" customWidth="1"/>
    <col min="2576" max="2576" width="4.09765625" style="4" customWidth="1"/>
    <col min="2577" max="2577" width="2.19921875" style="4" customWidth="1"/>
    <col min="2578" max="2579" width="2.09765625" style="4" customWidth="1"/>
    <col min="2580" max="2590" width="0" style="4" hidden="1" customWidth="1"/>
    <col min="2591" max="2816" width="8.09765625" style="4"/>
    <col min="2817" max="2818" width="1" style="4" customWidth="1"/>
    <col min="2819" max="2819" width="6.59765625" style="4" customWidth="1"/>
    <col min="2820" max="2820" width="14.59765625" style="4" customWidth="1"/>
    <col min="2821" max="2821" width="17" style="4" customWidth="1"/>
    <col min="2822" max="2822" width="2.19921875" style="4" customWidth="1"/>
    <col min="2823" max="2823" width="4.19921875" style="4" customWidth="1"/>
    <col min="2824" max="2824" width="2.19921875" style="4" customWidth="1"/>
    <col min="2825" max="2825" width="4.19921875" style="4" customWidth="1"/>
    <col min="2826" max="2826" width="2.19921875" style="4" customWidth="1"/>
    <col min="2827" max="2827" width="6.69921875" style="4" customWidth="1"/>
    <col min="2828" max="2828" width="10.09765625" style="4" customWidth="1"/>
    <col min="2829" max="2829" width="2.19921875" style="4" customWidth="1"/>
    <col min="2830" max="2830" width="4.09765625" style="4" customWidth="1"/>
    <col min="2831" max="2831" width="2.19921875" style="4" customWidth="1"/>
    <col min="2832" max="2832" width="4.09765625" style="4" customWidth="1"/>
    <col min="2833" max="2833" width="2.19921875" style="4" customWidth="1"/>
    <col min="2834" max="2835" width="2.09765625" style="4" customWidth="1"/>
    <col min="2836" max="2846" width="0" style="4" hidden="1" customWidth="1"/>
    <col min="2847" max="3072" width="8.09765625" style="4"/>
    <col min="3073" max="3074" width="1" style="4" customWidth="1"/>
    <col min="3075" max="3075" width="6.59765625" style="4" customWidth="1"/>
    <col min="3076" max="3076" width="14.59765625" style="4" customWidth="1"/>
    <col min="3077" max="3077" width="17" style="4" customWidth="1"/>
    <col min="3078" max="3078" width="2.19921875" style="4" customWidth="1"/>
    <col min="3079" max="3079" width="4.19921875" style="4" customWidth="1"/>
    <col min="3080" max="3080" width="2.19921875" style="4" customWidth="1"/>
    <col min="3081" max="3081" width="4.19921875" style="4" customWidth="1"/>
    <col min="3082" max="3082" width="2.19921875" style="4" customWidth="1"/>
    <col min="3083" max="3083" width="6.69921875" style="4" customWidth="1"/>
    <col min="3084" max="3084" width="10.09765625" style="4" customWidth="1"/>
    <col min="3085" max="3085" width="2.19921875" style="4" customWidth="1"/>
    <col min="3086" max="3086" width="4.09765625" style="4" customWidth="1"/>
    <col min="3087" max="3087" width="2.19921875" style="4" customWidth="1"/>
    <col min="3088" max="3088" width="4.09765625" style="4" customWidth="1"/>
    <col min="3089" max="3089" width="2.19921875" style="4" customWidth="1"/>
    <col min="3090" max="3091" width="2.09765625" style="4" customWidth="1"/>
    <col min="3092" max="3102" width="0" style="4" hidden="1" customWidth="1"/>
    <col min="3103" max="3328" width="8.09765625" style="4"/>
    <col min="3329" max="3330" width="1" style="4" customWidth="1"/>
    <col min="3331" max="3331" width="6.59765625" style="4" customWidth="1"/>
    <col min="3332" max="3332" width="14.59765625" style="4" customWidth="1"/>
    <col min="3333" max="3333" width="17" style="4" customWidth="1"/>
    <col min="3334" max="3334" width="2.19921875" style="4" customWidth="1"/>
    <col min="3335" max="3335" width="4.19921875" style="4" customWidth="1"/>
    <col min="3336" max="3336" width="2.19921875" style="4" customWidth="1"/>
    <col min="3337" max="3337" width="4.19921875" style="4" customWidth="1"/>
    <col min="3338" max="3338" width="2.19921875" style="4" customWidth="1"/>
    <col min="3339" max="3339" width="6.69921875" style="4" customWidth="1"/>
    <col min="3340" max="3340" width="10.09765625" style="4" customWidth="1"/>
    <col min="3341" max="3341" width="2.19921875" style="4" customWidth="1"/>
    <col min="3342" max="3342" width="4.09765625" style="4" customWidth="1"/>
    <col min="3343" max="3343" width="2.19921875" style="4" customWidth="1"/>
    <col min="3344" max="3344" width="4.09765625" style="4" customWidth="1"/>
    <col min="3345" max="3345" width="2.19921875" style="4" customWidth="1"/>
    <col min="3346" max="3347" width="2.09765625" style="4" customWidth="1"/>
    <col min="3348" max="3358" width="0" style="4" hidden="1" customWidth="1"/>
    <col min="3359" max="3584" width="8.09765625" style="4"/>
    <col min="3585" max="3586" width="1" style="4" customWidth="1"/>
    <col min="3587" max="3587" width="6.59765625" style="4" customWidth="1"/>
    <col min="3588" max="3588" width="14.59765625" style="4" customWidth="1"/>
    <col min="3589" max="3589" width="17" style="4" customWidth="1"/>
    <col min="3590" max="3590" width="2.19921875" style="4" customWidth="1"/>
    <col min="3591" max="3591" width="4.19921875" style="4" customWidth="1"/>
    <col min="3592" max="3592" width="2.19921875" style="4" customWidth="1"/>
    <col min="3593" max="3593" width="4.19921875" style="4" customWidth="1"/>
    <col min="3594" max="3594" width="2.19921875" style="4" customWidth="1"/>
    <col min="3595" max="3595" width="6.69921875" style="4" customWidth="1"/>
    <col min="3596" max="3596" width="10.09765625" style="4" customWidth="1"/>
    <col min="3597" max="3597" width="2.19921875" style="4" customWidth="1"/>
    <col min="3598" max="3598" width="4.09765625" style="4" customWidth="1"/>
    <col min="3599" max="3599" width="2.19921875" style="4" customWidth="1"/>
    <col min="3600" max="3600" width="4.09765625" style="4" customWidth="1"/>
    <col min="3601" max="3601" width="2.19921875" style="4" customWidth="1"/>
    <col min="3602" max="3603" width="2.09765625" style="4" customWidth="1"/>
    <col min="3604" max="3614" width="0" style="4" hidden="1" customWidth="1"/>
    <col min="3615" max="3840" width="8.09765625" style="4"/>
    <col min="3841" max="3842" width="1" style="4" customWidth="1"/>
    <col min="3843" max="3843" width="6.59765625" style="4" customWidth="1"/>
    <col min="3844" max="3844" width="14.59765625" style="4" customWidth="1"/>
    <col min="3845" max="3845" width="17" style="4" customWidth="1"/>
    <col min="3846" max="3846" width="2.19921875" style="4" customWidth="1"/>
    <col min="3847" max="3847" width="4.19921875" style="4" customWidth="1"/>
    <col min="3848" max="3848" width="2.19921875" style="4" customWidth="1"/>
    <col min="3849" max="3849" width="4.19921875" style="4" customWidth="1"/>
    <col min="3850" max="3850" width="2.19921875" style="4" customWidth="1"/>
    <col min="3851" max="3851" width="6.69921875" style="4" customWidth="1"/>
    <col min="3852" max="3852" width="10.09765625" style="4" customWidth="1"/>
    <col min="3853" max="3853" width="2.19921875" style="4" customWidth="1"/>
    <col min="3854" max="3854" width="4.09765625" style="4" customWidth="1"/>
    <col min="3855" max="3855" width="2.19921875" style="4" customWidth="1"/>
    <col min="3856" max="3856" width="4.09765625" style="4" customWidth="1"/>
    <col min="3857" max="3857" width="2.19921875" style="4" customWidth="1"/>
    <col min="3858" max="3859" width="2.09765625" style="4" customWidth="1"/>
    <col min="3860" max="3870" width="0" style="4" hidden="1" customWidth="1"/>
    <col min="3871" max="4096" width="8.09765625" style="4"/>
    <col min="4097" max="4098" width="1" style="4" customWidth="1"/>
    <col min="4099" max="4099" width="6.59765625" style="4" customWidth="1"/>
    <col min="4100" max="4100" width="14.59765625" style="4" customWidth="1"/>
    <col min="4101" max="4101" width="17" style="4" customWidth="1"/>
    <col min="4102" max="4102" width="2.19921875" style="4" customWidth="1"/>
    <col min="4103" max="4103" width="4.19921875" style="4" customWidth="1"/>
    <col min="4104" max="4104" width="2.19921875" style="4" customWidth="1"/>
    <col min="4105" max="4105" width="4.19921875" style="4" customWidth="1"/>
    <col min="4106" max="4106" width="2.19921875" style="4" customWidth="1"/>
    <col min="4107" max="4107" width="6.69921875" style="4" customWidth="1"/>
    <col min="4108" max="4108" width="10.09765625" style="4" customWidth="1"/>
    <col min="4109" max="4109" width="2.19921875" style="4" customWidth="1"/>
    <col min="4110" max="4110" width="4.09765625" style="4" customWidth="1"/>
    <col min="4111" max="4111" width="2.19921875" style="4" customWidth="1"/>
    <col min="4112" max="4112" width="4.09765625" style="4" customWidth="1"/>
    <col min="4113" max="4113" width="2.19921875" style="4" customWidth="1"/>
    <col min="4114" max="4115" width="2.09765625" style="4" customWidth="1"/>
    <col min="4116" max="4126" width="0" style="4" hidden="1" customWidth="1"/>
    <col min="4127" max="4352" width="8.09765625" style="4"/>
    <col min="4353" max="4354" width="1" style="4" customWidth="1"/>
    <col min="4355" max="4355" width="6.59765625" style="4" customWidth="1"/>
    <col min="4356" max="4356" width="14.59765625" style="4" customWidth="1"/>
    <col min="4357" max="4357" width="17" style="4" customWidth="1"/>
    <col min="4358" max="4358" width="2.19921875" style="4" customWidth="1"/>
    <col min="4359" max="4359" width="4.19921875" style="4" customWidth="1"/>
    <col min="4360" max="4360" width="2.19921875" style="4" customWidth="1"/>
    <col min="4361" max="4361" width="4.19921875" style="4" customWidth="1"/>
    <col min="4362" max="4362" width="2.19921875" style="4" customWidth="1"/>
    <col min="4363" max="4363" width="6.69921875" style="4" customWidth="1"/>
    <col min="4364" max="4364" width="10.09765625" style="4" customWidth="1"/>
    <col min="4365" max="4365" width="2.19921875" style="4" customWidth="1"/>
    <col min="4366" max="4366" width="4.09765625" style="4" customWidth="1"/>
    <col min="4367" max="4367" width="2.19921875" style="4" customWidth="1"/>
    <col min="4368" max="4368" width="4.09765625" style="4" customWidth="1"/>
    <col min="4369" max="4369" width="2.19921875" style="4" customWidth="1"/>
    <col min="4370" max="4371" width="2.09765625" style="4" customWidth="1"/>
    <col min="4372" max="4382" width="0" style="4" hidden="1" customWidth="1"/>
    <col min="4383" max="4608" width="8.09765625" style="4"/>
    <col min="4609" max="4610" width="1" style="4" customWidth="1"/>
    <col min="4611" max="4611" width="6.59765625" style="4" customWidth="1"/>
    <col min="4612" max="4612" width="14.59765625" style="4" customWidth="1"/>
    <col min="4613" max="4613" width="17" style="4" customWidth="1"/>
    <col min="4614" max="4614" width="2.19921875" style="4" customWidth="1"/>
    <col min="4615" max="4615" width="4.19921875" style="4" customWidth="1"/>
    <col min="4616" max="4616" width="2.19921875" style="4" customWidth="1"/>
    <col min="4617" max="4617" width="4.19921875" style="4" customWidth="1"/>
    <col min="4618" max="4618" width="2.19921875" style="4" customWidth="1"/>
    <col min="4619" max="4619" width="6.69921875" style="4" customWidth="1"/>
    <col min="4620" max="4620" width="10.09765625" style="4" customWidth="1"/>
    <col min="4621" max="4621" width="2.19921875" style="4" customWidth="1"/>
    <col min="4622" max="4622" width="4.09765625" style="4" customWidth="1"/>
    <col min="4623" max="4623" width="2.19921875" style="4" customWidth="1"/>
    <col min="4624" max="4624" width="4.09765625" style="4" customWidth="1"/>
    <col min="4625" max="4625" width="2.19921875" style="4" customWidth="1"/>
    <col min="4626" max="4627" width="2.09765625" style="4" customWidth="1"/>
    <col min="4628" max="4638" width="0" style="4" hidden="1" customWidth="1"/>
    <col min="4639" max="4864" width="8.09765625" style="4"/>
    <col min="4865" max="4866" width="1" style="4" customWidth="1"/>
    <col min="4867" max="4867" width="6.59765625" style="4" customWidth="1"/>
    <col min="4868" max="4868" width="14.59765625" style="4" customWidth="1"/>
    <col min="4869" max="4869" width="17" style="4" customWidth="1"/>
    <col min="4870" max="4870" width="2.19921875" style="4" customWidth="1"/>
    <col min="4871" max="4871" width="4.19921875" style="4" customWidth="1"/>
    <col min="4872" max="4872" width="2.19921875" style="4" customWidth="1"/>
    <col min="4873" max="4873" width="4.19921875" style="4" customWidth="1"/>
    <col min="4874" max="4874" width="2.19921875" style="4" customWidth="1"/>
    <col min="4875" max="4875" width="6.69921875" style="4" customWidth="1"/>
    <col min="4876" max="4876" width="10.09765625" style="4" customWidth="1"/>
    <col min="4877" max="4877" width="2.19921875" style="4" customWidth="1"/>
    <col min="4878" max="4878" width="4.09765625" style="4" customWidth="1"/>
    <col min="4879" max="4879" width="2.19921875" style="4" customWidth="1"/>
    <col min="4880" max="4880" width="4.09765625" style="4" customWidth="1"/>
    <col min="4881" max="4881" width="2.19921875" style="4" customWidth="1"/>
    <col min="4882" max="4883" width="2.09765625" style="4" customWidth="1"/>
    <col min="4884" max="4894" width="0" style="4" hidden="1" customWidth="1"/>
    <col min="4895" max="5120" width="8.09765625" style="4"/>
    <col min="5121" max="5122" width="1" style="4" customWidth="1"/>
    <col min="5123" max="5123" width="6.59765625" style="4" customWidth="1"/>
    <col min="5124" max="5124" width="14.59765625" style="4" customWidth="1"/>
    <col min="5125" max="5125" width="17" style="4" customWidth="1"/>
    <col min="5126" max="5126" width="2.19921875" style="4" customWidth="1"/>
    <col min="5127" max="5127" width="4.19921875" style="4" customWidth="1"/>
    <col min="5128" max="5128" width="2.19921875" style="4" customWidth="1"/>
    <col min="5129" max="5129" width="4.19921875" style="4" customWidth="1"/>
    <col min="5130" max="5130" width="2.19921875" style="4" customWidth="1"/>
    <col min="5131" max="5131" width="6.69921875" style="4" customWidth="1"/>
    <col min="5132" max="5132" width="10.09765625" style="4" customWidth="1"/>
    <col min="5133" max="5133" width="2.19921875" style="4" customWidth="1"/>
    <col min="5134" max="5134" width="4.09765625" style="4" customWidth="1"/>
    <col min="5135" max="5135" width="2.19921875" style="4" customWidth="1"/>
    <col min="5136" max="5136" width="4.09765625" style="4" customWidth="1"/>
    <col min="5137" max="5137" width="2.19921875" style="4" customWidth="1"/>
    <col min="5138" max="5139" width="2.09765625" style="4" customWidth="1"/>
    <col min="5140" max="5150" width="0" style="4" hidden="1" customWidth="1"/>
    <col min="5151" max="5376" width="8.09765625" style="4"/>
    <col min="5377" max="5378" width="1" style="4" customWidth="1"/>
    <col min="5379" max="5379" width="6.59765625" style="4" customWidth="1"/>
    <col min="5380" max="5380" width="14.59765625" style="4" customWidth="1"/>
    <col min="5381" max="5381" width="17" style="4" customWidth="1"/>
    <col min="5382" max="5382" width="2.19921875" style="4" customWidth="1"/>
    <col min="5383" max="5383" width="4.19921875" style="4" customWidth="1"/>
    <col min="5384" max="5384" width="2.19921875" style="4" customWidth="1"/>
    <col min="5385" max="5385" width="4.19921875" style="4" customWidth="1"/>
    <col min="5386" max="5386" width="2.19921875" style="4" customWidth="1"/>
    <col min="5387" max="5387" width="6.69921875" style="4" customWidth="1"/>
    <col min="5388" max="5388" width="10.09765625" style="4" customWidth="1"/>
    <col min="5389" max="5389" width="2.19921875" style="4" customWidth="1"/>
    <col min="5390" max="5390" width="4.09765625" style="4" customWidth="1"/>
    <col min="5391" max="5391" width="2.19921875" style="4" customWidth="1"/>
    <col min="5392" max="5392" width="4.09765625" style="4" customWidth="1"/>
    <col min="5393" max="5393" width="2.19921875" style="4" customWidth="1"/>
    <col min="5394" max="5395" width="2.09765625" style="4" customWidth="1"/>
    <col min="5396" max="5406" width="0" style="4" hidden="1" customWidth="1"/>
    <col min="5407" max="5632" width="8.09765625" style="4"/>
    <col min="5633" max="5634" width="1" style="4" customWidth="1"/>
    <col min="5635" max="5635" width="6.59765625" style="4" customWidth="1"/>
    <col min="5636" max="5636" width="14.59765625" style="4" customWidth="1"/>
    <col min="5637" max="5637" width="17" style="4" customWidth="1"/>
    <col min="5638" max="5638" width="2.19921875" style="4" customWidth="1"/>
    <col min="5639" max="5639" width="4.19921875" style="4" customWidth="1"/>
    <col min="5640" max="5640" width="2.19921875" style="4" customWidth="1"/>
    <col min="5641" max="5641" width="4.19921875" style="4" customWidth="1"/>
    <col min="5642" max="5642" width="2.19921875" style="4" customWidth="1"/>
    <col min="5643" max="5643" width="6.69921875" style="4" customWidth="1"/>
    <col min="5644" max="5644" width="10.09765625" style="4" customWidth="1"/>
    <col min="5645" max="5645" width="2.19921875" style="4" customWidth="1"/>
    <col min="5646" max="5646" width="4.09765625" style="4" customWidth="1"/>
    <col min="5647" max="5647" width="2.19921875" style="4" customWidth="1"/>
    <col min="5648" max="5648" width="4.09765625" style="4" customWidth="1"/>
    <col min="5649" max="5649" width="2.19921875" style="4" customWidth="1"/>
    <col min="5650" max="5651" width="2.09765625" style="4" customWidth="1"/>
    <col min="5652" max="5662" width="0" style="4" hidden="1" customWidth="1"/>
    <col min="5663" max="5888" width="8.09765625" style="4"/>
    <col min="5889" max="5890" width="1" style="4" customWidth="1"/>
    <col min="5891" max="5891" width="6.59765625" style="4" customWidth="1"/>
    <col min="5892" max="5892" width="14.59765625" style="4" customWidth="1"/>
    <col min="5893" max="5893" width="17" style="4" customWidth="1"/>
    <col min="5894" max="5894" width="2.19921875" style="4" customWidth="1"/>
    <col min="5895" max="5895" width="4.19921875" style="4" customWidth="1"/>
    <col min="5896" max="5896" width="2.19921875" style="4" customWidth="1"/>
    <col min="5897" max="5897" width="4.19921875" style="4" customWidth="1"/>
    <col min="5898" max="5898" width="2.19921875" style="4" customWidth="1"/>
    <col min="5899" max="5899" width="6.69921875" style="4" customWidth="1"/>
    <col min="5900" max="5900" width="10.09765625" style="4" customWidth="1"/>
    <col min="5901" max="5901" width="2.19921875" style="4" customWidth="1"/>
    <col min="5902" max="5902" width="4.09765625" style="4" customWidth="1"/>
    <col min="5903" max="5903" width="2.19921875" style="4" customWidth="1"/>
    <col min="5904" max="5904" width="4.09765625" style="4" customWidth="1"/>
    <col min="5905" max="5905" width="2.19921875" style="4" customWidth="1"/>
    <col min="5906" max="5907" width="2.09765625" style="4" customWidth="1"/>
    <col min="5908" max="5918" width="0" style="4" hidden="1" customWidth="1"/>
    <col min="5919" max="6144" width="8.09765625" style="4"/>
    <col min="6145" max="6146" width="1" style="4" customWidth="1"/>
    <col min="6147" max="6147" width="6.59765625" style="4" customWidth="1"/>
    <col min="6148" max="6148" width="14.59765625" style="4" customWidth="1"/>
    <col min="6149" max="6149" width="17" style="4" customWidth="1"/>
    <col min="6150" max="6150" width="2.19921875" style="4" customWidth="1"/>
    <col min="6151" max="6151" width="4.19921875" style="4" customWidth="1"/>
    <col min="6152" max="6152" width="2.19921875" style="4" customWidth="1"/>
    <col min="6153" max="6153" width="4.19921875" style="4" customWidth="1"/>
    <col min="6154" max="6154" width="2.19921875" style="4" customWidth="1"/>
    <col min="6155" max="6155" width="6.69921875" style="4" customWidth="1"/>
    <col min="6156" max="6156" width="10.09765625" style="4" customWidth="1"/>
    <col min="6157" max="6157" width="2.19921875" style="4" customWidth="1"/>
    <col min="6158" max="6158" width="4.09765625" style="4" customWidth="1"/>
    <col min="6159" max="6159" width="2.19921875" style="4" customWidth="1"/>
    <col min="6160" max="6160" width="4.09765625" style="4" customWidth="1"/>
    <col min="6161" max="6161" width="2.19921875" style="4" customWidth="1"/>
    <col min="6162" max="6163" width="2.09765625" style="4" customWidth="1"/>
    <col min="6164" max="6174" width="0" style="4" hidden="1" customWidth="1"/>
    <col min="6175" max="6400" width="8.09765625" style="4"/>
    <col min="6401" max="6402" width="1" style="4" customWidth="1"/>
    <col min="6403" max="6403" width="6.59765625" style="4" customWidth="1"/>
    <col min="6404" max="6404" width="14.59765625" style="4" customWidth="1"/>
    <col min="6405" max="6405" width="17" style="4" customWidth="1"/>
    <col min="6406" max="6406" width="2.19921875" style="4" customWidth="1"/>
    <col min="6407" max="6407" width="4.19921875" style="4" customWidth="1"/>
    <col min="6408" max="6408" width="2.19921875" style="4" customWidth="1"/>
    <col min="6409" max="6409" width="4.19921875" style="4" customWidth="1"/>
    <col min="6410" max="6410" width="2.19921875" style="4" customWidth="1"/>
    <col min="6411" max="6411" width="6.69921875" style="4" customWidth="1"/>
    <col min="6412" max="6412" width="10.09765625" style="4" customWidth="1"/>
    <col min="6413" max="6413" width="2.19921875" style="4" customWidth="1"/>
    <col min="6414" max="6414" width="4.09765625" style="4" customWidth="1"/>
    <col min="6415" max="6415" width="2.19921875" style="4" customWidth="1"/>
    <col min="6416" max="6416" width="4.09765625" style="4" customWidth="1"/>
    <col min="6417" max="6417" width="2.19921875" style="4" customWidth="1"/>
    <col min="6418" max="6419" width="2.09765625" style="4" customWidth="1"/>
    <col min="6420" max="6430" width="0" style="4" hidden="1" customWidth="1"/>
    <col min="6431" max="6656" width="8.09765625" style="4"/>
    <col min="6657" max="6658" width="1" style="4" customWidth="1"/>
    <col min="6659" max="6659" width="6.59765625" style="4" customWidth="1"/>
    <col min="6660" max="6660" width="14.59765625" style="4" customWidth="1"/>
    <col min="6661" max="6661" width="17" style="4" customWidth="1"/>
    <col min="6662" max="6662" width="2.19921875" style="4" customWidth="1"/>
    <col min="6663" max="6663" width="4.19921875" style="4" customWidth="1"/>
    <col min="6664" max="6664" width="2.19921875" style="4" customWidth="1"/>
    <col min="6665" max="6665" width="4.19921875" style="4" customWidth="1"/>
    <col min="6666" max="6666" width="2.19921875" style="4" customWidth="1"/>
    <col min="6667" max="6667" width="6.69921875" style="4" customWidth="1"/>
    <col min="6668" max="6668" width="10.09765625" style="4" customWidth="1"/>
    <col min="6669" max="6669" width="2.19921875" style="4" customWidth="1"/>
    <col min="6670" max="6670" width="4.09765625" style="4" customWidth="1"/>
    <col min="6671" max="6671" width="2.19921875" style="4" customWidth="1"/>
    <col min="6672" max="6672" width="4.09765625" style="4" customWidth="1"/>
    <col min="6673" max="6673" width="2.19921875" style="4" customWidth="1"/>
    <col min="6674" max="6675" width="2.09765625" style="4" customWidth="1"/>
    <col min="6676" max="6686" width="0" style="4" hidden="1" customWidth="1"/>
    <col min="6687" max="6912" width="8.09765625" style="4"/>
    <col min="6913" max="6914" width="1" style="4" customWidth="1"/>
    <col min="6915" max="6915" width="6.59765625" style="4" customWidth="1"/>
    <col min="6916" max="6916" width="14.59765625" style="4" customWidth="1"/>
    <col min="6917" max="6917" width="17" style="4" customWidth="1"/>
    <col min="6918" max="6918" width="2.19921875" style="4" customWidth="1"/>
    <col min="6919" max="6919" width="4.19921875" style="4" customWidth="1"/>
    <col min="6920" max="6920" width="2.19921875" style="4" customWidth="1"/>
    <col min="6921" max="6921" width="4.19921875" style="4" customWidth="1"/>
    <col min="6922" max="6922" width="2.19921875" style="4" customWidth="1"/>
    <col min="6923" max="6923" width="6.69921875" style="4" customWidth="1"/>
    <col min="6924" max="6924" width="10.09765625" style="4" customWidth="1"/>
    <col min="6925" max="6925" width="2.19921875" style="4" customWidth="1"/>
    <col min="6926" max="6926" width="4.09765625" style="4" customWidth="1"/>
    <col min="6927" max="6927" width="2.19921875" style="4" customWidth="1"/>
    <col min="6928" max="6928" width="4.09765625" style="4" customWidth="1"/>
    <col min="6929" max="6929" width="2.19921875" style="4" customWidth="1"/>
    <col min="6930" max="6931" width="2.09765625" style="4" customWidth="1"/>
    <col min="6932" max="6942" width="0" style="4" hidden="1" customWidth="1"/>
    <col min="6943" max="7168" width="8.09765625" style="4"/>
    <col min="7169" max="7170" width="1" style="4" customWidth="1"/>
    <col min="7171" max="7171" width="6.59765625" style="4" customWidth="1"/>
    <col min="7172" max="7172" width="14.59765625" style="4" customWidth="1"/>
    <col min="7173" max="7173" width="17" style="4" customWidth="1"/>
    <col min="7174" max="7174" width="2.19921875" style="4" customWidth="1"/>
    <col min="7175" max="7175" width="4.19921875" style="4" customWidth="1"/>
    <col min="7176" max="7176" width="2.19921875" style="4" customWidth="1"/>
    <col min="7177" max="7177" width="4.19921875" style="4" customWidth="1"/>
    <col min="7178" max="7178" width="2.19921875" style="4" customWidth="1"/>
    <col min="7179" max="7179" width="6.69921875" style="4" customWidth="1"/>
    <col min="7180" max="7180" width="10.09765625" style="4" customWidth="1"/>
    <col min="7181" max="7181" width="2.19921875" style="4" customWidth="1"/>
    <col min="7182" max="7182" width="4.09765625" style="4" customWidth="1"/>
    <col min="7183" max="7183" width="2.19921875" style="4" customWidth="1"/>
    <col min="7184" max="7184" width="4.09765625" style="4" customWidth="1"/>
    <col min="7185" max="7185" width="2.19921875" style="4" customWidth="1"/>
    <col min="7186" max="7187" width="2.09765625" style="4" customWidth="1"/>
    <col min="7188" max="7198" width="0" style="4" hidden="1" customWidth="1"/>
    <col min="7199" max="7424" width="8.09765625" style="4"/>
    <col min="7425" max="7426" width="1" style="4" customWidth="1"/>
    <col min="7427" max="7427" width="6.59765625" style="4" customWidth="1"/>
    <col min="7428" max="7428" width="14.59765625" style="4" customWidth="1"/>
    <col min="7429" max="7429" width="17" style="4" customWidth="1"/>
    <col min="7430" max="7430" width="2.19921875" style="4" customWidth="1"/>
    <col min="7431" max="7431" width="4.19921875" style="4" customWidth="1"/>
    <col min="7432" max="7432" width="2.19921875" style="4" customWidth="1"/>
    <col min="7433" max="7433" width="4.19921875" style="4" customWidth="1"/>
    <col min="7434" max="7434" width="2.19921875" style="4" customWidth="1"/>
    <col min="7435" max="7435" width="6.69921875" style="4" customWidth="1"/>
    <col min="7436" max="7436" width="10.09765625" style="4" customWidth="1"/>
    <col min="7437" max="7437" width="2.19921875" style="4" customWidth="1"/>
    <col min="7438" max="7438" width="4.09765625" style="4" customWidth="1"/>
    <col min="7439" max="7439" width="2.19921875" style="4" customWidth="1"/>
    <col min="7440" max="7440" width="4.09765625" style="4" customWidth="1"/>
    <col min="7441" max="7441" width="2.19921875" style="4" customWidth="1"/>
    <col min="7442" max="7443" width="2.09765625" style="4" customWidth="1"/>
    <col min="7444" max="7454" width="0" style="4" hidden="1" customWidth="1"/>
    <col min="7455" max="7680" width="8.09765625" style="4"/>
    <col min="7681" max="7682" width="1" style="4" customWidth="1"/>
    <col min="7683" max="7683" width="6.59765625" style="4" customWidth="1"/>
    <col min="7684" max="7684" width="14.59765625" style="4" customWidth="1"/>
    <col min="7685" max="7685" width="17" style="4" customWidth="1"/>
    <col min="7686" max="7686" width="2.19921875" style="4" customWidth="1"/>
    <col min="7687" max="7687" width="4.19921875" style="4" customWidth="1"/>
    <col min="7688" max="7688" width="2.19921875" style="4" customWidth="1"/>
    <col min="7689" max="7689" width="4.19921875" style="4" customWidth="1"/>
    <col min="7690" max="7690" width="2.19921875" style="4" customWidth="1"/>
    <col min="7691" max="7691" width="6.69921875" style="4" customWidth="1"/>
    <col min="7692" max="7692" width="10.09765625" style="4" customWidth="1"/>
    <col min="7693" max="7693" width="2.19921875" style="4" customWidth="1"/>
    <col min="7694" max="7694" width="4.09765625" style="4" customWidth="1"/>
    <col min="7695" max="7695" width="2.19921875" style="4" customWidth="1"/>
    <col min="7696" max="7696" width="4.09765625" style="4" customWidth="1"/>
    <col min="7697" max="7697" width="2.19921875" style="4" customWidth="1"/>
    <col min="7698" max="7699" width="2.09765625" style="4" customWidth="1"/>
    <col min="7700" max="7710" width="0" style="4" hidden="1" customWidth="1"/>
    <col min="7711" max="7936" width="8.09765625" style="4"/>
    <col min="7937" max="7938" width="1" style="4" customWidth="1"/>
    <col min="7939" max="7939" width="6.59765625" style="4" customWidth="1"/>
    <col min="7940" max="7940" width="14.59765625" style="4" customWidth="1"/>
    <col min="7941" max="7941" width="17" style="4" customWidth="1"/>
    <col min="7942" max="7942" width="2.19921875" style="4" customWidth="1"/>
    <col min="7943" max="7943" width="4.19921875" style="4" customWidth="1"/>
    <col min="7944" max="7944" width="2.19921875" style="4" customWidth="1"/>
    <col min="7945" max="7945" width="4.19921875" style="4" customWidth="1"/>
    <col min="7946" max="7946" width="2.19921875" style="4" customWidth="1"/>
    <col min="7947" max="7947" width="6.69921875" style="4" customWidth="1"/>
    <col min="7948" max="7948" width="10.09765625" style="4" customWidth="1"/>
    <col min="7949" max="7949" width="2.19921875" style="4" customWidth="1"/>
    <col min="7950" max="7950" width="4.09765625" style="4" customWidth="1"/>
    <col min="7951" max="7951" width="2.19921875" style="4" customWidth="1"/>
    <col min="7952" max="7952" width="4.09765625" style="4" customWidth="1"/>
    <col min="7953" max="7953" width="2.19921875" style="4" customWidth="1"/>
    <col min="7954" max="7955" width="2.09765625" style="4" customWidth="1"/>
    <col min="7956" max="7966" width="0" style="4" hidden="1" customWidth="1"/>
    <col min="7967" max="8192" width="8.09765625" style="4"/>
    <col min="8193" max="8194" width="1" style="4" customWidth="1"/>
    <col min="8195" max="8195" width="6.59765625" style="4" customWidth="1"/>
    <col min="8196" max="8196" width="14.59765625" style="4" customWidth="1"/>
    <col min="8197" max="8197" width="17" style="4" customWidth="1"/>
    <col min="8198" max="8198" width="2.19921875" style="4" customWidth="1"/>
    <col min="8199" max="8199" width="4.19921875" style="4" customWidth="1"/>
    <col min="8200" max="8200" width="2.19921875" style="4" customWidth="1"/>
    <col min="8201" max="8201" width="4.19921875" style="4" customWidth="1"/>
    <col min="8202" max="8202" width="2.19921875" style="4" customWidth="1"/>
    <col min="8203" max="8203" width="6.69921875" style="4" customWidth="1"/>
    <col min="8204" max="8204" width="10.09765625" style="4" customWidth="1"/>
    <col min="8205" max="8205" width="2.19921875" style="4" customWidth="1"/>
    <col min="8206" max="8206" width="4.09765625" style="4" customWidth="1"/>
    <col min="8207" max="8207" width="2.19921875" style="4" customWidth="1"/>
    <col min="8208" max="8208" width="4.09765625" style="4" customWidth="1"/>
    <col min="8209" max="8209" width="2.19921875" style="4" customWidth="1"/>
    <col min="8210" max="8211" width="2.09765625" style="4" customWidth="1"/>
    <col min="8212" max="8222" width="0" style="4" hidden="1" customWidth="1"/>
    <col min="8223" max="8448" width="8.09765625" style="4"/>
    <col min="8449" max="8450" width="1" style="4" customWidth="1"/>
    <col min="8451" max="8451" width="6.59765625" style="4" customWidth="1"/>
    <col min="8452" max="8452" width="14.59765625" style="4" customWidth="1"/>
    <col min="8453" max="8453" width="17" style="4" customWidth="1"/>
    <col min="8454" max="8454" width="2.19921875" style="4" customWidth="1"/>
    <col min="8455" max="8455" width="4.19921875" style="4" customWidth="1"/>
    <col min="8456" max="8456" width="2.19921875" style="4" customWidth="1"/>
    <col min="8457" max="8457" width="4.19921875" style="4" customWidth="1"/>
    <col min="8458" max="8458" width="2.19921875" style="4" customWidth="1"/>
    <col min="8459" max="8459" width="6.69921875" style="4" customWidth="1"/>
    <col min="8460" max="8460" width="10.09765625" style="4" customWidth="1"/>
    <col min="8461" max="8461" width="2.19921875" style="4" customWidth="1"/>
    <col min="8462" max="8462" width="4.09765625" style="4" customWidth="1"/>
    <col min="8463" max="8463" width="2.19921875" style="4" customWidth="1"/>
    <col min="8464" max="8464" width="4.09765625" style="4" customWidth="1"/>
    <col min="8465" max="8465" width="2.19921875" style="4" customWidth="1"/>
    <col min="8466" max="8467" width="2.09765625" style="4" customWidth="1"/>
    <col min="8468" max="8478" width="0" style="4" hidden="1" customWidth="1"/>
    <col min="8479" max="8704" width="8.09765625" style="4"/>
    <col min="8705" max="8706" width="1" style="4" customWidth="1"/>
    <col min="8707" max="8707" width="6.59765625" style="4" customWidth="1"/>
    <col min="8708" max="8708" width="14.59765625" style="4" customWidth="1"/>
    <col min="8709" max="8709" width="17" style="4" customWidth="1"/>
    <col min="8710" max="8710" width="2.19921875" style="4" customWidth="1"/>
    <col min="8711" max="8711" width="4.19921875" style="4" customWidth="1"/>
    <col min="8712" max="8712" width="2.19921875" style="4" customWidth="1"/>
    <col min="8713" max="8713" width="4.19921875" style="4" customWidth="1"/>
    <col min="8714" max="8714" width="2.19921875" style="4" customWidth="1"/>
    <col min="8715" max="8715" width="6.69921875" style="4" customWidth="1"/>
    <col min="8716" max="8716" width="10.09765625" style="4" customWidth="1"/>
    <col min="8717" max="8717" width="2.19921875" style="4" customWidth="1"/>
    <col min="8718" max="8718" width="4.09765625" style="4" customWidth="1"/>
    <col min="8719" max="8719" width="2.19921875" style="4" customWidth="1"/>
    <col min="8720" max="8720" width="4.09765625" style="4" customWidth="1"/>
    <col min="8721" max="8721" width="2.19921875" style="4" customWidth="1"/>
    <col min="8722" max="8723" width="2.09765625" style="4" customWidth="1"/>
    <col min="8724" max="8734" width="0" style="4" hidden="1" customWidth="1"/>
    <col min="8735" max="8960" width="8.09765625" style="4"/>
    <col min="8961" max="8962" width="1" style="4" customWidth="1"/>
    <col min="8963" max="8963" width="6.59765625" style="4" customWidth="1"/>
    <col min="8964" max="8964" width="14.59765625" style="4" customWidth="1"/>
    <col min="8965" max="8965" width="17" style="4" customWidth="1"/>
    <col min="8966" max="8966" width="2.19921875" style="4" customWidth="1"/>
    <col min="8967" max="8967" width="4.19921875" style="4" customWidth="1"/>
    <col min="8968" max="8968" width="2.19921875" style="4" customWidth="1"/>
    <col min="8969" max="8969" width="4.19921875" style="4" customWidth="1"/>
    <col min="8970" max="8970" width="2.19921875" style="4" customWidth="1"/>
    <col min="8971" max="8971" width="6.69921875" style="4" customWidth="1"/>
    <col min="8972" max="8972" width="10.09765625" style="4" customWidth="1"/>
    <col min="8973" max="8973" width="2.19921875" style="4" customWidth="1"/>
    <col min="8974" max="8974" width="4.09765625" style="4" customWidth="1"/>
    <col min="8975" max="8975" width="2.19921875" style="4" customWidth="1"/>
    <col min="8976" max="8976" width="4.09765625" style="4" customWidth="1"/>
    <col min="8977" max="8977" width="2.19921875" style="4" customWidth="1"/>
    <col min="8978" max="8979" width="2.09765625" style="4" customWidth="1"/>
    <col min="8980" max="8990" width="0" style="4" hidden="1" customWidth="1"/>
    <col min="8991" max="9216" width="8.09765625" style="4"/>
    <col min="9217" max="9218" width="1" style="4" customWidth="1"/>
    <col min="9219" max="9219" width="6.59765625" style="4" customWidth="1"/>
    <col min="9220" max="9220" width="14.59765625" style="4" customWidth="1"/>
    <col min="9221" max="9221" width="17" style="4" customWidth="1"/>
    <col min="9222" max="9222" width="2.19921875" style="4" customWidth="1"/>
    <col min="9223" max="9223" width="4.19921875" style="4" customWidth="1"/>
    <col min="9224" max="9224" width="2.19921875" style="4" customWidth="1"/>
    <col min="9225" max="9225" width="4.19921875" style="4" customWidth="1"/>
    <col min="9226" max="9226" width="2.19921875" style="4" customWidth="1"/>
    <col min="9227" max="9227" width="6.69921875" style="4" customWidth="1"/>
    <col min="9228" max="9228" width="10.09765625" style="4" customWidth="1"/>
    <col min="9229" max="9229" width="2.19921875" style="4" customWidth="1"/>
    <col min="9230" max="9230" width="4.09765625" style="4" customWidth="1"/>
    <col min="9231" max="9231" width="2.19921875" style="4" customWidth="1"/>
    <col min="9232" max="9232" width="4.09765625" style="4" customWidth="1"/>
    <col min="9233" max="9233" width="2.19921875" style="4" customWidth="1"/>
    <col min="9234" max="9235" width="2.09765625" style="4" customWidth="1"/>
    <col min="9236" max="9246" width="0" style="4" hidden="1" customWidth="1"/>
    <col min="9247" max="9472" width="8.09765625" style="4"/>
    <col min="9473" max="9474" width="1" style="4" customWidth="1"/>
    <col min="9475" max="9475" width="6.59765625" style="4" customWidth="1"/>
    <col min="9476" max="9476" width="14.59765625" style="4" customWidth="1"/>
    <col min="9477" max="9477" width="17" style="4" customWidth="1"/>
    <col min="9478" max="9478" width="2.19921875" style="4" customWidth="1"/>
    <col min="9479" max="9479" width="4.19921875" style="4" customWidth="1"/>
    <col min="9480" max="9480" width="2.19921875" style="4" customWidth="1"/>
    <col min="9481" max="9481" width="4.19921875" style="4" customWidth="1"/>
    <col min="9482" max="9482" width="2.19921875" style="4" customWidth="1"/>
    <col min="9483" max="9483" width="6.69921875" style="4" customWidth="1"/>
    <col min="9484" max="9484" width="10.09765625" style="4" customWidth="1"/>
    <col min="9485" max="9485" width="2.19921875" style="4" customWidth="1"/>
    <col min="9486" max="9486" width="4.09765625" style="4" customWidth="1"/>
    <col min="9487" max="9487" width="2.19921875" style="4" customWidth="1"/>
    <col min="9488" max="9488" width="4.09765625" style="4" customWidth="1"/>
    <col min="9489" max="9489" width="2.19921875" style="4" customWidth="1"/>
    <col min="9490" max="9491" width="2.09765625" style="4" customWidth="1"/>
    <col min="9492" max="9502" width="0" style="4" hidden="1" customWidth="1"/>
    <col min="9503" max="9728" width="8.09765625" style="4"/>
    <col min="9729" max="9730" width="1" style="4" customWidth="1"/>
    <col min="9731" max="9731" width="6.59765625" style="4" customWidth="1"/>
    <col min="9732" max="9732" width="14.59765625" style="4" customWidth="1"/>
    <col min="9733" max="9733" width="17" style="4" customWidth="1"/>
    <col min="9734" max="9734" width="2.19921875" style="4" customWidth="1"/>
    <col min="9735" max="9735" width="4.19921875" style="4" customWidth="1"/>
    <col min="9736" max="9736" width="2.19921875" style="4" customWidth="1"/>
    <col min="9737" max="9737" width="4.19921875" style="4" customWidth="1"/>
    <col min="9738" max="9738" width="2.19921875" style="4" customWidth="1"/>
    <col min="9739" max="9739" width="6.69921875" style="4" customWidth="1"/>
    <col min="9740" max="9740" width="10.09765625" style="4" customWidth="1"/>
    <col min="9741" max="9741" width="2.19921875" style="4" customWidth="1"/>
    <col min="9742" max="9742" width="4.09765625" style="4" customWidth="1"/>
    <col min="9743" max="9743" width="2.19921875" style="4" customWidth="1"/>
    <col min="9744" max="9744" width="4.09765625" style="4" customWidth="1"/>
    <col min="9745" max="9745" width="2.19921875" style="4" customWidth="1"/>
    <col min="9746" max="9747" width="2.09765625" style="4" customWidth="1"/>
    <col min="9748" max="9758" width="0" style="4" hidden="1" customWidth="1"/>
    <col min="9759" max="9984" width="8.09765625" style="4"/>
    <col min="9985" max="9986" width="1" style="4" customWidth="1"/>
    <col min="9987" max="9987" width="6.59765625" style="4" customWidth="1"/>
    <col min="9988" max="9988" width="14.59765625" style="4" customWidth="1"/>
    <col min="9989" max="9989" width="17" style="4" customWidth="1"/>
    <col min="9990" max="9990" width="2.19921875" style="4" customWidth="1"/>
    <col min="9991" max="9991" width="4.19921875" style="4" customWidth="1"/>
    <col min="9992" max="9992" width="2.19921875" style="4" customWidth="1"/>
    <col min="9993" max="9993" width="4.19921875" style="4" customWidth="1"/>
    <col min="9994" max="9994" width="2.19921875" style="4" customWidth="1"/>
    <col min="9995" max="9995" width="6.69921875" style="4" customWidth="1"/>
    <col min="9996" max="9996" width="10.09765625" style="4" customWidth="1"/>
    <col min="9997" max="9997" width="2.19921875" style="4" customWidth="1"/>
    <col min="9998" max="9998" width="4.09765625" style="4" customWidth="1"/>
    <col min="9999" max="9999" width="2.19921875" style="4" customWidth="1"/>
    <col min="10000" max="10000" width="4.09765625" style="4" customWidth="1"/>
    <col min="10001" max="10001" width="2.19921875" style="4" customWidth="1"/>
    <col min="10002" max="10003" width="2.09765625" style="4" customWidth="1"/>
    <col min="10004" max="10014" width="0" style="4" hidden="1" customWidth="1"/>
    <col min="10015" max="10240" width="8.09765625" style="4"/>
    <col min="10241" max="10242" width="1" style="4" customWidth="1"/>
    <col min="10243" max="10243" width="6.59765625" style="4" customWidth="1"/>
    <col min="10244" max="10244" width="14.59765625" style="4" customWidth="1"/>
    <col min="10245" max="10245" width="17" style="4" customWidth="1"/>
    <col min="10246" max="10246" width="2.19921875" style="4" customWidth="1"/>
    <col min="10247" max="10247" width="4.19921875" style="4" customWidth="1"/>
    <col min="10248" max="10248" width="2.19921875" style="4" customWidth="1"/>
    <col min="10249" max="10249" width="4.19921875" style="4" customWidth="1"/>
    <col min="10250" max="10250" width="2.19921875" style="4" customWidth="1"/>
    <col min="10251" max="10251" width="6.69921875" style="4" customWidth="1"/>
    <col min="10252" max="10252" width="10.09765625" style="4" customWidth="1"/>
    <col min="10253" max="10253" width="2.19921875" style="4" customWidth="1"/>
    <col min="10254" max="10254" width="4.09765625" style="4" customWidth="1"/>
    <col min="10255" max="10255" width="2.19921875" style="4" customWidth="1"/>
    <col min="10256" max="10256" width="4.09765625" style="4" customWidth="1"/>
    <col min="10257" max="10257" width="2.19921875" style="4" customWidth="1"/>
    <col min="10258" max="10259" width="2.09765625" style="4" customWidth="1"/>
    <col min="10260" max="10270" width="0" style="4" hidden="1" customWidth="1"/>
    <col min="10271" max="10496" width="8.09765625" style="4"/>
    <col min="10497" max="10498" width="1" style="4" customWidth="1"/>
    <col min="10499" max="10499" width="6.59765625" style="4" customWidth="1"/>
    <col min="10500" max="10500" width="14.59765625" style="4" customWidth="1"/>
    <col min="10501" max="10501" width="17" style="4" customWidth="1"/>
    <col min="10502" max="10502" width="2.19921875" style="4" customWidth="1"/>
    <col min="10503" max="10503" width="4.19921875" style="4" customWidth="1"/>
    <col min="10504" max="10504" width="2.19921875" style="4" customWidth="1"/>
    <col min="10505" max="10505" width="4.19921875" style="4" customWidth="1"/>
    <col min="10506" max="10506" width="2.19921875" style="4" customWidth="1"/>
    <col min="10507" max="10507" width="6.69921875" style="4" customWidth="1"/>
    <col min="10508" max="10508" width="10.09765625" style="4" customWidth="1"/>
    <col min="10509" max="10509" width="2.19921875" style="4" customWidth="1"/>
    <col min="10510" max="10510" width="4.09765625" style="4" customWidth="1"/>
    <col min="10511" max="10511" width="2.19921875" style="4" customWidth="1"/>
    <col min="10512" max="10512" width="4.09765625" style="4" customWidth="1"/>
    <col min="10513" max="10513" width="2.19921875" style="4" customWidth="1"/>
    <col min="10514" max="10515" width="2.09765625" style="4" customWidth="1"/>
    <col min="10516" max="10526" width="0" style="4" hidden="1" customWidth="1"/>
    <col min="10527" max="10752" width="8.09765625" style="4"/>
    <col min="10753" max="10754" width="1" style="4" customWidth="1"/>
    <col min="10755" max="10755" width="6.59765625" style="4" customWidth="1"/>
    <col min="10756" max="10756" width="14.59765625" style="4" customWidth="1"/>
    <col min="10757" max="10757" width="17" style="4" customWidth="1"/>
    <col min="10758" max="10758" width="2.19921875" style="4" customWidth="1"/>
    <col min="10759" max="10759" width="4.19921875" style="4" customWidth="1"/>
    <col min="10760" max="10760" width="2.19921875" style="4" customWidth="1"/>
    <col min="10761" max="10761" width="4.19921875" style="4" customWidth="1"/>
    <col min="10762" max="10762" width="2.19921875" style="4" customWidth="1"/>
    <col min="10763" max="10763" width="6.69921875" style="4" customWidth="1"/>
    <col min="10764" max="10764" width="10.09765625" style="4" customWidth="1"/>
    <col min="10765" max="10765" width="2.19921875" style="4" customWidth="1"/>
    <col min="10766" max="10766" width="4.09765625" style="4" customWidth="1"/>
    <col min="10767" max="10767" width="2.19921875" style="4" customWidth="1"/>
    <col min="10768" max="10768" width="4.09765625" style="4" customWidth="1"/>
    <col min="10769" max="10769" width="2.19921875" style="4" customWidth="1"/>
    <col min="10770" max="10771" width="2.09765625" style="4" customWidth="1"/>
    <col min="10772" max="10782" width="0" style="4" hidden="1" customWidth="1"/>
    <col min="10783" max="11008" width="8.09765625" style="4"/>
    <col min="11009" max="11010" width="1" style="4" customWidth="1"/>
    <col min="11011" max="11011" width="6.59765625" style="4" customWidth="1"/>
    <col min="11012" max="11012" width="14.59765625" style="4" customWidth="1"/>
    <col min="11013" max="11013" width="17" style="4" customWidth="1"/>
    <col min="11014" max="11014" width="2.19921875" style="4" customWidth="1"/>
    <col min="11015" max="11015" width="4.19921875" style="4" customWidth="1"/>
    <col min="11016" max="11016" width="2.19921875" style="4" customWidth="1"/>
    <col min="11017" max="11017" width="4.19921875" style="4" customWidth="1"/>
    <col min="11018" max="11018" width="2.19921875" style="4" customWidth="1"/>
    <col min="11019" max="11019" width="6.69921875" style="4" customWidth="1"/>
    <col min="11020" max="11020" width="10.09765625" style="4" customWidth="1"/>
    <col min="11021" max="11021" width="2.19921875" style="4" customWidth="1"/>
    <col min="11022" max="11022" width="4.09765625" style="4" customWidth="1"/>
    <col min="11023" max="11023" width="2.19921875" style="4" customWidth="1"/>
    <col min="11024" max="11024" width="4.09765625" style="4" customWidth="1"/>
    <col min="11025" max="11025" width="2.19921875" style="4" customWidth="1"/>
    <col min="11026" max="11027" width="2.09765625" style="4" customWidth="1"/>
    <col min="11028" max="11038" width="0" style="4" hidden="1" customWidth="1"/>
    <col min="11039" max="11264" width="8.09765625" style="4"/>
    <col min="11265" max="11266" width="1" style="4" customWidth="1"/>
    <col min="11267" max="11267" width="6.59765625" style="4" customWidth="1"/>
    <col min="11268" max="11268" width="14.59765625" style="4" customWidth="1"/>
    <col min="11269" max="11269" width="17" style="4" customWidth="1"/>
    <col min="11270" max="11270" width="2.19921875" style="4" customWidth="1"/>
    <col min="11271" max="11271" width="4.19921875" style="4" customWidth="1"/>
    <col min="11272" max="11272" width="2.19921875" style="4" customWidth="1"/>
    <col min="11273" max="11273" width="4.19921875" style="4" customWidth="1"/>
    <col min="11274" max="11274" width="2.19921875" style="4" customWidth="1"/>
    <col min="11275" max="11275" width="6.69921875" style="4" customWidth="1"/>
    <col min="11276" max="11276" width="10.09765625" style="4" customWidth="1"/>
    <col min="11277" max="11277" width="2.19921875" style="4" customWidth="1"/>
    <col min="11278" max="11278" width="4.09765625" style="4" customWidth="1"/>
    <col min="11279" max="11279" width="2.19921875" style="4" customWidth="1"/>
    <col min="11280" max="11280" width="4.09765625" style="4" customWidth="1"/>
    <col min="11281" max="11281" width="2.19921875" style="4" customWidth="1"/>
    <col min="11282" max="11283" width="2.09765625" style="4" customWidth="1"/>
    <col min="11284" max="11294" width="0" style="4" hidden="1" customWidth="1"/>
    <col min="11295" max="11520" width="8.09765625" style="4"/>
    <col min="11521" max="11522" width="1" style="4" customWidth="1"/>
    <col min="11523" max="11523" width="6.59765625" style="4" customWidth="1"/>
    <col min="11524" max="11524" width="14.59765625" style="4" customWidth="1"/>
    <col min="11525" max="11525" width="17" style="4" customWidth="1"/>
    <col min="11526" max="11526" width="2.19921875" style="4" customWidth="1"/>
    <col min="11527" max="11527" width="4.19921875" style="4" customWidth="1"/>
    <col min="11528" max="11528" width="2.19921875" style="4" customWidth="1"/>
    <col min="11529" max="11529" width="4.19921875" style="4" customWidth="1"/>
    <col min="11530" max="11530" width="2.19921875" style="4" customWidth="1"/>
    <col min="11531" max="11531" width="6.69921875" style="4" customWidth="1"/>
    <col min="11532" max="11532" width="10.09765625" style="4" customWidth="1"/>
    <col min="11533" max="11533" width="2.19921875" style="4" customWidth="1"/>
    <col min="11534" max="11534" width="4.09765625" style="4" customWidth="1"/>
    <col min="11535" max="11535" width="2.19921875" style="4" customWidth="1"/>
    <col min="11536" max="11536" width="4.09765625" style="4" customWidth="1"/>
    <col min="11537" max="11537" width="2.19921875" style="4" customWidth="1"/>
    <col min="11538" max="11539" width="2.09765625" style="4" customWidth="1"/>
    <col min="11540" max="11550" width="0" style="4" hidden="1" customWidth="1"/>
    <col min="11551" max="11776" width="8.09765625" style="4"/>
    <col min="11777" max="11778" width="1" style="4" customWidth="1"/>
    <col min="11779" max="11779" width="6.59765625" style="4" customWidth="1"/>
    <col min="11780" max="11780" width="14.59765625" style="4" customWidth="1"/>
    <col min="11781" max="11781" width="17" style="4" customWidth="1"/>
    <col min="11782" max="11782" width="2.19921875" style="4" customWidth="1"/>
    <col min="11783" max="11783" width="4.19921875" style="4" customWidth="1"/>
    <col min="11784" max="11784" width="2.19921875" style="4" customWidth="1"/>
    <col min="11785" max="11785" width="4.19921875" style="4" customWidth="1"/>
    <col min="11786" max="11786" width="2.19921875" style="4" customWidth="1"/>
    <col min="11787" max="11787" width="6.69921875" style="4" customWidth="1"/>
    <col min="11788" max="11788" width="10.09765625" style="4" customWidth="1"/>
    <col min="11789" max="11789" width="2.19921875" style="4" customWidth="1"/>
    <col min="11790" max="11790" width="4.09765625" style="4" customWidth="1"/>
    <col min="11791" max="11791" width="2.19921875" style="4" customWidth="1"/>
    <col min="11792" max="11792" width="4.09765625" style="4" customWidth="1"/>
    <col min="11793" max="11793" width="2.19921875" style="4" customWidth="1"/>
    <col min="11794" max="11795" width="2.09765625" style="4" customWidth="1"/>
    <col min="11796" max="11806" width="0" style="4" hidden="1" customWidth="1"/>
    <col min="11807" max="12032" width="8.09765625" style="4"/>
    <col min="12033" max="12034" width="1" style="4" customWidth="1"/>
    <col min="12035" max="12035" width="6.59765625" style="4" customWidth="1"/>
    <col min="12036" max="12036" width="14.59765625" style="4" customWidth="1"/>
    <col min="12037" max="12037" width="17" style="4" customWidth="1"/>
    <col min="12038" max="12038" width="2.19921875" style="4" customWidth="1"/>
    <col min="12039" max="12039" width="4.19921875" style="4" customWidth="1"/>
    <col min="12040" max="12040" width="2.19921875" style="4" customWidth="1"/>
    <col min="12041" max="12041" width="4.19921875" style="4" customWidth="1"/>
    <col min="12042" max="12042" width="2.19921875" style="4" customWidth="1"/>
    <col min="12043" max="12043" width="6.69921875" style="4" customWidth="1"/>
    <col min="12044" max="12044" width="10.09765625" style="4" customWidth="1"/>
    <col min="12045" max="12045" width="2.19921875" style="4" customWidth="1"/>
    <col min="12046" max="12046" width="4.09765625" style="4" customWidth="1"/>
    <col min="12047" max="12047" width="2.19921875" style="4" customWidth="1"/>
    <col min="12048" max="12048" width="4.09765625" style="4" customWidth="1"/>
    <col min="12049" max="12049" width="2.19921875" style="4" customWidth="1"/>
    <col min="12050" max="12051" width="2.09765625" style="4" customWidth="1"/>
    <col min="12052" max="12062" width="0" style="4" hidden="1" customWidth="1"/>
    <col min="12063" max="12288" width="8.09765625" style="4"/>
    <col min="12289" max="12290" width="1" style="4" customWidth="1"/>
    <col min="12291" max="12291" width="6.59765625" style="4" customWidth="1"/>
    <col min="12292" max="12292" width="14.59765625" style="4" customWidth="1"/>
    <col min="12293" max="12293" width="17" style="4" customWidth="1"/>
    <col min="12294" max="12294" width="2.19921875" style="4" customWidth="1"/>
    <col min="12295" max="12295" width="4.19921875" style="4" customWidth="1"/>
    <col min="12296" max="12296" width="2.19921875" style="4" customWidth="1"/>
    <col min="12297" max="12297" width="4.19921875" style="4" customWidth="1"/>
    <col min="12298" max="12298" width="2.19921875" style="4" customWidth="1"/>
    <col min="12299" max="12299" width="6.69921875" style="4" customWidth="1"/>
    <col min="12300" max="12300" width="10.09765625" style="4" customWidth="1"/>
    <col min="12301" max="12301" width="2.19921875" style="4" customWidth="1"/>
    <col min="12302" max="12302" width="4.09765625" style="4" customWidth="1"/>
    <col min="12303" max="12303" width="2.19921875" style="4" customWidth="1"/>
    <col min="12304" max="12304" width="4.09765625" style="4" customWidth="1"/>
    <col min="12305" max="12305" width="2.19921875" style="4" customWidth="1"/>
    <col min="12306" max="12307" width="2.09765625" style="4" customWidth="1"/>
    <col min="12308" max="12318" width="0" style="4" hidden="1" customWidth="1"/>
    <col min="12319" max="12544" width="8.09765625" style="4"/>
    <col min="12545" max="12546" width="1" style="4" customWidth="1"/>
    <col min="12547" max="12547" width="6.59765625" style="4" customWidth="1"/>
    <col min="12548" max="12548" width="14.59765625" style="4" customWidth="1"/>
    <col min="12549" max="12549" width="17" style="4" customWidth="1"/>
    <col min="12550" max="12550" width="2.19921875" style="4" customWidth="1"/>
    <col min="12551" max="12551" width="4.19921875" style="4" customWidth="1"/>
    <col min="12552" max="12552" width="2.19921875" style="4" customWidth="1"/>
    <col min="12553" max="12553" width="4.19921875" style="4" customWidth="1"/>
    <col min="12554" max="12554" width="2.19921875" style="4" customWidth="1"/>
    <col min="12555" max="12555" width="6.69921875" style="4" customWidth="1"/>
    <col min="12556" max="12556" width="10.09765625" style="4" customWidth="1"/>
    <col min="12557" max="12557" width="2.19921875" style="4" customWidth="1"/>
    <col min="12558" max="12558" width="4.09765625" style="4" customWidth="1"/>
    <col min="12559" max="12559" width="2.19921875" style="4" customWidth="1"/>
    <col min="12560" max="12560" width="4.09765625" style="4" customWidth="1"/>
    <col min="12561" max="12561" width="2.19921875" style="4" customWidth="1"/>
    <col min="12562" max="12563" width="2.09765625" style="4" customWidth="1"/>
    <col min="12564" max="12574" width="0" style="4" hidden="1" customWidth="1"/>
    <col min="12575" max="12800" width="8.09765625" style="4"/>
    <col min="12801" max="12802" width="1" style="4" customWidth="1"/>
    <col min="12803" max="12803" width="6.59765625" style="4" customWidth="1"/>
    <col min="12804" max="12804" width="14.59765625" style="4" customWidth="1"/>
    <col min="12805" max="12805" width="17" style="4" customWidth="1"/>
    <col min="12806" max="12806" width="2.19921875" style="4" customWidth="1"/>
    <col min="12807" max="12807" width="4.19921875" style="4" customWidth="1"/>
    <col min="12808" max="12808" width="2.19921875" style="4" customWidth="1"/>
    <col min="12809" max="12809" width="4.19921875" style="4" customWidth="1"/>
    <col min="12810" max="12810" width="2.19921875" style="4" customWidth="1"/>
    <col min="12811" max="12811" width="6.69921875" style="4" customWidth="1"/>
    <col min="12812" max="12812" width="10.09765625" style="4" customWidth="1"/>
    <col min="12813" max="12813" width="2.19921875" style="4" customWidth="1"/>
    <col min="12814" max="12814" width="4.09765625" style="4" customWidth="1"/>
    <col min="12815" max="12815" width="2.19921875" style="4" customWidth="1"/>
    <col min="12816" max="12816" width="4.09765625" style="4" customWidth="1"/>
    <col min="12817" max="12817" width="2.19921875" style="4" customWidth="1"/>
    <col min="12818" max="12819" width="2.09765625" style="4" customWidth="1"/>
    <col min="12820" max="12830" width="0" style="4" hidden="1" customWidth="1"/>
    <col min="12831" max="13056" width="8.09765625" style="4"/>
    <col min="13057" max="13058" width="1" style="4" customWidth="1"/>
    <col min="13059" max="13059" width="6.59765625" style="4" customWidth="1"/>
    <col min="13060" max="13060" width="14.59765625" style="4" customWidth="1"/>
    <col min="13061" max="13061" width="17" style="4" customWidth="1"/>
    <col min="13062" max="13062" width="2.19921875" style="4" customWidth="1"/>
    <col min="13063" max="13063" width="4.19921875" style="4" customWidth="1"/>
    <col min="13064" max="13064" width="2.19921875" style="4" customWidth="1"/>
    <col min="13065" max="13065" width="4.19921875" style="4" customWidth="1"/>
    <col min="13066" max="13066" width="2.19921875" style="4" customWidth="1"/>
    <col min="13067" max="13067" width="6.69921875" style="4" customWidth="1"/>
    <col min="13068" max="13068" width="10.09765625" style="4" customWidth="1"/>
    <col min="13069" max="13069" width="2.19921875" style="4" customWidth="1"/>
    <col min="13070" max="13070" width="4.09765625" style="4" customWidth="1"/>
    <col min="13071" max="13071" width="2.19921875" style="4" customWidth="1"/>
    <col min="13072" max="13072" width="4.09765625" style="4" customWidth="1"/>
    <col min="13073" max="13073" width="2.19921875" style="4" customWidth="1"/>
    <col min="13074" max="13075" width="2.09765625" style="4" customWidth="1"/>
    <col min="13076" max="13086" width="0" style="4" hidden="1" customWidth="1"/>
    <col min="13087" max="13312" width="8.09765625" style="4"/>
    <col min="13313" max="13314" width="1" style="4" customWidth="1"/>
    <col min="13315" max="13315" width="6.59765625" style="4" customWidth="1"/>
    <col min="13316" max="13316" width="14.59765625" style="4" customWidth="1"/>
    <col min="13317" max="13317" width="17" style="4" customWidth="1"/>
    <col min="13318" max="13318" width="2.19921875" style="4" customWidth="1"/>
    <col min="13319" max="13319" width="4.19921875" style="4" customWidth="1"/>
    <col min="13320" max="13320" width="2.19921875" style="4" customWidth="1"/>
    <col min="13321" max="13321" width="4.19921875" style="4" customWidth="1"/>
    <col min="13322" max="13322" width="2.19921875" style="4" customWidth="1"/>
    <col min="13323" max="13323" width="6.69921875" style="4" customWidth="1"/>
    <col min="13324" max="13324" width="10.09765625" style="4" customWidth="1"/>
    <col min="13325" max="13325" width="2.19921875" style="4" customWidth="1"/>
    <col min="13326" max="13326" width="4.09765625" style="4" customWidth="1"/>
    <col min="13327" max="13327" width="2.19921875" style="4" customWidth="1"/>
    <col min="13328" max="13328" width="4.09765625" style="4" customWidth="1"/>
    <col min="13329" max="13329" width="2.19921875" style="4" customWidth="1"/>
    <col min="13330" max="13331" width="2.09765625" style="4" customWidth="1"/>
    <col min="13332" max="13342" width="0" style="4" hidden="1" customWidth="1"/>
    <col min="13343" max="13568" width="8.09765625" style="4"/>
    <col min="13569" max="13570" width="1" style="4" customWidth="1"/>
    <col min="13571" max="13571" width="6.59765625" style="4" customWidth="1"/>
    <col min="13572" max="13572" width="14.59765625" style="4" customWidth="1"/>
    <col min="13573" max="13573" width="17" style="4" customWidth="1"/>
    <col min="13574" max="13574" width="2.19921875" style="4" customWidth="1"/>
    <col min="13575" max="13575" width="4.19921875" style="4" customWidth="1"/>
    <col min="13576" max="13576" width="2.19921875" style="4" customWidth="1"/>
    <col min="13577" max="13577" width="4.19921875" style="4" customWidth="1"/>
    <col min="13578" max="13578" width="2.19921875" style="4" customWidth="1"/>
    <col min="13579" max="13579" width="6.69921875" style="4" customWidth="1"/>
    <col min="13580" max="13580" width="10.09765625" style="4" customWidth="1"/>
    <col min="13581" max="13581" width="2.19921875" style="4" customWidth="1"/>
    <col min="13582" max="13582" width="4.09765625" style="4" customWidth="1"/>
    <col min="13583" max="13583" width="2.19921875" style="4" customWidth="1"/>
    <col min="13584" max="13584" width="4.09765625" style="4" customWidth="1"/>
    <col min="13585" max="13585" width="2.19921875" style="4" customWidth="1"/>
    <col min="13586" max="13587" width="2.09765625" style="4" customWidth="1"/>
    <col min="13588" max="13598" width="0" style="4" hidden="1" customWidth="1"/>
    <col min="13599" max="13824" width="8.09765625" style="4"/>
    <col min="13825" max="13826" width="1" style="4" customWidth="1"/>
    <col min="13827" max="13827" width="6.59765625" style="4" customWidth="1"/>
    <col min="13828" max="13828" width="14.59765625" style="4" customWidth="1"/>
    <col min="13829" max="13829" width="17" style="4" customWidth="1"/>
    <col min="13830" max="13830" width="2.19921875" style="4" customWidth="1"/>
    <col min="13831" max="13831" width="4.19921875" style="4" customWidth="1"/>
    <col min="13832" max="13832" width="2.19921875" style="4" customWidth="1"/>
    <col min="13833" max="13833" width="4.19921875" style="4" customWidth="1"/>
    <col min="13834" max="13834" width="2.19921875" style="4" customWidth="1"/>
    <col min="13835" max="13835" width="6.69921875" style="4" customWidth="1"/>
    <col min="13836" max="13836" width="10.09765625" style="4" customWidth="1"/>
    <col min="13837" max="13837" width="2.19921875" style="4" customWidth="1"/>
    <col min="13838" max="13838" width="4.09765625" style="4" customWidth="1"/>
    <col min="13839" max="13839" width="2.19921875" style="4" customWidth="1"/>
    <col min="13840" max="13840" width="4.09765625" style="4" customWidth="1"/>
    <col min="13841" max="13841" width="2.19921875" style="4" customWidth="1"/>
    <col min="13842" max="13843" width="2.09765625" style="4" customWidth="1"/>
    <col min="13844" max="13854" width="0" style="4" hidden="1" customWidth="1"/>
    <col min="13855" max="14080" width="8.09765625" style="4"/>
    <col min="14081" max="14082" width="1" style="4" customWidth="1"/>
    <col min="14083" max="14083" width="6.59765625" style="4" customWidth="1"/>
    <col min="14084" max="14084" width="14.59765625" style="4" customWidth="1"/>
    <col min="14085" max="14085" width="17" style="4" customWidth="1"/>
    <col min="14086" max="14086" width="2.19921875" style="4" customWidth="1"/>
    <col min="14087" max="14087" width="4.19921875" style="4" customWidth="1"/>
    <col min="14088" max="14088" width="2.19921875" style="4" customWidth="1"/>
    <col min="14089" max="14089" width="4.19921875" style="4" customWidth="1"/>
    <col min="14090" max="14090" width="2.19921875" style="4" customWidth="1"/>
    <col min="14091" max="14091" width="6.69921875" style="4" customWidth="1"/>
    <col min="14092" max="14092" width="10.09765625" style="4" customWidth="1"/>
    <col min="14093" max="14093" width="2.19921875" style="4" customWidth="1"/>
    <col min="14094" max="14094" width="4.09765625" style="4" customWidth="1"/>
    <col min="14095" max="14095" width="2.19921875" style="4" customWidth="1"/>
    <col min="14096" max="14096" width="4.09765625" style="4" customWidth="1"/>
    <col min="14097" max="14097" width="2.19921875" style="4" customWidth="1"/>
    <col min="14098" max="14099" width="2.09765625" style="4" customWidth="1"/>
    <col min="14100" max="14110" width="0" style="4" hidden="1" customWidth="1"/>
    <col min="14111" max="14336" width="8.09765625" style="4"/>
    <col min="14337" max="14338" width="1" style="4" customWidth="1"/>
    <col min="14339" max="14339" width="6.59765625" style="4" customWidth="1"/>
    <col min="14340" max="14340" width="14.59765625" style="4" customWidth="1"/>
    <col min="14341" max="14341" width="17" style="4" customWidth="1"/>
    <col min="14342" max="14342" width="2.19921875" style="4" customWidth="1"/>
    <col min="14343" max="14343" width="4.19921875" style="4" customWidth="1"/>
    <col min="14344" max="14344" width="2.19921875" style="4" customWidth="1"/>
    <col min="14345" max="14345" width="4.19921875" style="4" customWidth="1"/>
    <col min="14346" max="14346" width="2.19921875" style="4" customWidth="1"/>
    <col min="14347" max="14347" width="6.69921875" style="4" customWidth="1"/>
    <col min="14348" max="14348" width="10.09765625" style="4" customWidth="1"/>
    <col min="14349" max="14349" width="2.19921875" style="4" customWidth="1"/>
    <col min="14350" max="14350" width="4.09765625" style="4" customWidth="1"/>
    <col min="14351" max="14351" width="2.19921875" style="4" customWidth="1"/>
    <col min="14352" max="14352" width="4.09765625" style="4" customWidth="1"/>
    <col min="14353" max="14353" width="2.19921875" style="4" customWidth="1"/>
    <col min="14354" max="14355" width="2.09765625" style="4" customWidth="1"/>
    <col min="14356" max="14366" width="0" style="4" hidden="1" customWidth="1"/>
    <col min="14367" max="14592" width="8.09765625" style="4"/>
    <col min="14593" max="14594" width="1" style="4" customWidth="1"/>
    <col min="14595" max="14595" width="6.59765625" style="4" customWidth="1"/>
    <col min="14596" max="14596" width="14.59765625" style="4" customWidth="1"/>
    <col min="14597" max="14597" width="17" style="4" customWidth="1"/>
    <col min="14598" max="14598" width="2.19921875" style="4" customWidth="1"/>
    <col min="14599" max="14599" width="4.19921875" style="4" customWidth="1"/>
    <col min="14600" max="14600" width="2.19921875" style="4" customWidth="1"/>
    <col min="14601" max="14601" width="4.19921875" style="4" customWidth="1"/>
    <col min="14602" max="14602" width="2.19921875" style="4" customWidth="1"/>
    <col min="14603" max="14603" width="6.69921875" style="4" customWidth="1"/>
    <col min="14604" max="14604" width="10.09765625" style="4" customWidth="1"/>
    <col min="14605" max="14605" width="2.19921875" style="4" customWidth="1"/>
    <col min="14606" max="14606" width="4.09765625" style="4" customWidth="1"/>
    <col min="14607" max="14607" width="2.19921875" style="4" customWidth="1"/>
    <col min="14608" max="14608" width="4.09765625" style="4" customWidth="1"/>
    <col min="14609" max="14609" width="2.19921875" style="4" customWidth="1"/>
    <col min="14610" max="14611" width="2.09765625" style="4" customWidth="1"/>
    <col min="14612" max="14622" width="0" style="4" hidden="1" customWidth="1"/>
    <col min="14623" max="14848" width="8.09765625" style="4"/>
    <col min="14849" max="14850" width="1" style="4" customWidth="1"/>
    <col min="14851" max="14851" width="6.59765625" style="4" customWidth="1"/>
    <col min="14852" max="14852" width="14.59765625" style="4" customWidth="1"/>
    <col min="14853" max="14853" width="17" style="4" customWidth="1"/>
    <col min="14854" max="14854" width="2.19921875" style="4" customWidth="1"/>
    <col min="14855" max="14855" width="4.19921875" style="4" customWidth="1"/>
    <col min="14856" max="14856" width="2.19921875" style="4" customWidth="1"/>
    <col min="14857" max="14857" width="4.19921875" style="4" customWidth="1"/>
    <col min="14858" max="14858" width="2.19921875" style="4" customWidth="1"/>
    <col min="14859" max="14859" width="6.69921875" style="4" customWidth="1"/>
    <col min="14860" max="14860" width="10.09765625" style="4" customWidth="1"/>
    <col min="14861" max="14861" width="2.19921875" style="4" customWidth="1"/>
    <col min="14862" max="14862" width="4.09765625" style="4" customWidth="1"/>
    <col min="14863" max="14863" width="2.19921875" style="4" customWidth="1"/>
    <col min="14864" max="14864" width="4.09765625" style="4" customWidth="1"/>
    <col min="14865" max="14865" width="2.19921875" style="4" customWidth="1"/>
    <col min="14866" max="14867" width="2.09765625" style="4" customWidth="1"/>
    <col min="14868" max="14878" width="0" style="4" hidden="1" customWidth="1"/>
    <col min="14879" max="15104" width="8.09765625" style="4"/>
    <col min="15105" max="15106" width="1" style="4" customWidth="1"/>
    <col min="15107" max="15107" width="6.59765625" style="4" customWidth="1"/>
    <col min="15108" max="15108" width="14.59765625" style="4" customWidth="1"/>
    <col min="15109" max="15109" width="17" style="4" customWidth="1"/>
    <col min="15110" max="15110" width="2.19921875" style="4" customWidth="1"/>
    <col min="15111" max="15111" width="4.19921875" style="4" customWidth="1"/>
    <col min="15112" max="15112" width="2.19921875" style="4" customWidth="1"/>
    <col min="15113" max="15113" width="4.19921875" style="4" customWidth="1"/>
    <col min="15114" max="15114" width="2.19921875" style="4" customWidth="1"/>
    <col min="15115" max="15115" width="6.69921875" style="4" customWidth="1"/>
    <col min="15116" max="15116" width="10.09765625" style="4" customWidth="1"/>
    <col min="15117" max="15117" width="2.19921875" style="4" customWidth="1"/>
    <col min="15118" max="15118" width="4.09765625" style="4" customWidth="1"/>
    <col min="15119" max="15119" width="2.19921875" style="4" customWidth="1"/>
    <col min="15120" max="15120" width="4.09765625" style="4" customWidth="1"/>
    <col min="15121" max="15121" width="2.19921875" style="4" customWidth="1"/>
    <col min="15122" max="15123" width="2.09765625" style="4" customWidth="1"/>
    <col min="15124" max="15134" width="0" style="4" hidden="1" customWidth="1"/>
    <col min="15135" max="15360" width="8.09765625" style="4"/>
    <col min="15361" max="15362" width="1" style="4" customWidth="1"/>
    <col min="15363" max="15363" width="6.59765625" style="4" customWidth="1"/>
    <col min="15364" max="15364" width="14.59765625" style="4" customWidth="1"/>
    <col min="15365" max="15365" width="17" style="4" customWidth="1"/>
    <col min="15366" max="15366" width="2.19921875" style="4" customWidth="1"/>
    <col min="15367" max="15367" width="4.19921875" style="4" customWidth="1"/>
    <col min="15368" max="15368" width="2.19921875" style="4" customWidth="1"/>
    <col min="15369" max="15369" width="4.19921875" style="4" customWidth="1"/>
    <col min="15370" max="15370" width="2.19921875" style="4" customWidth="1"/>
    <col min="15371" max="15371" width="6.69921875" style="4" customWidth="1"/>
    <col min="15372" max="15372" width="10.09765625" style="4" customWidth="1"/>
    <col min="15373" max="15373" width="2.19921875" style="4" customWidth="1"/>
    <col min="15374" max="15374" width="4.09765625" style="4" customWidth="1"/>
    <col min="15375" max="15375" width="2.19921875" style="4" customWidth="1"/>
    <col min="15376" max="15376" width="4.09765625" style="4" customWidth="1"/>
    <col min="15377" max="15377" width="2.19921875" style="4" customWidth="1"/>
    <col min="15378" max="15379" width="2.09765625" style="4" customWidth="1"/>
    <col min="15380" max="15390" width="0" style="4" hidden="1" customWidth="1"/>
    <col min="15391" max="15616" width="8.09765625" style="4"/>
    <col min="15617" max="15618" width="1" style="4" customWidth="1"/>
    <col min="15619" max="15619" width="6.59765625" style="4" customWidth="1"/>
    <col min="15620" max="15620" width="14.59765625" style="4" customWidth="1"/>
    <col min="15621" max="15621" width="17" style="4" customWidth="1"/>
    <col min="15622" max="15622" width="2.19921875" style="4" customWidth="1"/>
    <col min="15623" max="15623" width="4.19921875" style="4" customWidth="1"/>
    <col min="15624" max="15624" width="2.19921875" style="4" customWidth="1"/>
    <col min="15625" max="15625" width="4.19921875" style="4" customWidth="1"/>
    <col min="15626" max="15626" width="2.19921875" style="4" customWidth="1"/>
    <col min="15627" max="15627" width="6.69921875" style="4" customWidth="1"/>
    <col min="15628" max="15628" width="10.09765625" style="4" customWidth="1"/>
    <col min="15629" max="15629" width="2.19921875" style="4" customWidth="1"/>
    <col min="15630" max="15630" width="4.09765625" style="4" customWidth="1"/>
    <col min="15631" max="15631" width="2.19921875" style="4" customWidth="1"/>
    <col min="15632" max="15632" width="4.09765625" style="4" customWidth="1"/>
    <col min="15633" max="15633" width="2.19921875" style="4" customWidth="1"/>
    <col min="15634" max="15635" width="2.09765625" style="4" customWidth="1"/>
    <col min="15636" max="15646" width="0" style="4" hidden="1" customWidth="1"/>
    <col min="15647" max="15872" width="8.09765625" style="4"/>
    <col min="15873" max="15874" width="1" style="4" customWidth="1"/>
    <col min="15875" max="15875" width="6.59765625" style="4" customWidth="1"/>
    <col min="15876" max="15876" width="14.59765625" style="4" customWidth="1"/>
    <col min="15877" max="15877" width="17" style="4" customWidth="1"/>
    <col min="15878" max="15878" width="2.19921875" style="4" customWidth="1"/>
    <col min="15879" max="15879" width="4.19921875" style="4" customWidth="1"/>
    <col min="15880" max="15880" width="2.19921875" style="4" customWidth="1"/>
    <col min="15881" max="15881" width="4.19921875" style="4" customWidth="1"/>
    <col min="15882" max="15882" width="2.19921875" style="4" customWidth="1"/>
    <col min="15883" max="15883" width="6.69921875" style="4" customWidth="1"/>
    <col min="15884" max="15884" width="10.09765625" style="4" customWidth="1"/>
    <col min="15885" max="15885" width="2.19921875" style="4" customWidth="1"/>
    <col min="15886" max="15886" width="4.09765625" style="4" customWidth="1"/>
    <col min="15887" max="15887" width="2.19921875" style="4" customWidth="1"/>
    <col min="15888" max="15888" width="4.09765625" style="4" customWidth="1"/>
    <col min="15889" max="15889" width="2.19921875" style="4" customWidth="1"/>
    <col min="15890" max="15891" width="2.09765625" style="4" customWidth="1"/>
    <col min="15892" max="15902" width="0" style="4" hidden="1" customWidth="1"/>
    <col min="15903" max="16128" width="8.09765625" style="4"/>
    <col min="16129" max="16130" width="1" style="4" customWidth="1"/>
    <col min="16131" max="16131" width="6.59765625" style="4" customWidth="1"/>
    <col min="16132" max="16132" width="14.59765625" style="4" customWidth="1"/>
    <col min="16133" max="16133" width="17" style="4" customWidth="1"/>
    <col min="16134" max="16134" width="2.19921875" style="4" customWidth="1"/>
    <col min="16135" max="16135" width="4.19921875" style="4" customWidth="1"/>
    <col min="16136" max="16136" width="2.19921875" style="4" customWidth="1"/>
    <col min="16137" max="16137" width="4.19921875" style="4" customWidth="1"/>
    <col min="16138" max="16138" width="2.19921875" style="4" customWidth="1"/>
    <col min="16139" max="16139" width="6.69921875" style="4" customWidth="1"/>
    <col min="16140" max="16140" width="10.09765625" style="4" customWidth="1"/>
    <col min="16141" max="16141" width="2.19921875" style="4" customWidth="1"/>
    <col min="16142" max="16142" width="4.09765625" style="4" customWidth="1"/>
    <col min="16143" max="16143" width="2.19921875" style="4" customWidth="1"/>
    <col min="16144" max="16144" width="4.09765625" style="4" customWidth="1"/>
    <col min="16145" max="16145" width="2.19921875" style="4" customWidth="1"/>
    <col min="16146" max="16147" width="2.09765625" style="4" customWidth="1"/>
    <col min="16148" max="16158" width="0" style="4" hidden="1" customWidth="1"/>
    <col min="16159" max="16384" width="8.09765625" style="4"/>
  </cols>
  <sheetData>
    <row r="1" spans="1:32" ht="18.600000000000001" customHeight="1">
      <c r="A1" s="1"/>
      <c r="B1" s="2"/>
      <c r="C1" s="1109" t="s">
        <v>25</v>
      </c>
      <c r="D1" s="1109"/>
      <c r="E1" s="1109"/>
      <c r="F1" s="1109"/>
      <c r="G1" s="1109"/>
      <c r="H1" s="1109"/>
      <c r="I1" s="1109"/>
      <c r="J1" s="1109"/>
      <c r="K1" s="1109"/>
      <c r="L1" s="1109"/>
      <c r="M1" s="1109"/>
      <c r="N1" s="1109"/>
      <c r="O1" s="1109"/>
      <c r="P1" s="1109"/>
      <c r="Q1" s="1109"/>
      <c r="R1" s="3"/>
      <c r="T1" s="5"/>
      <c r="U1" s="5"/>
      <c r="V1" s="5"/>
      <c r="W1" s="5"/>
      <c r="X1" s="5"/>
      <c r="Y1" s="5"/>
      <c r="Z1" s="5">
        <v>2020</v>
      </c>
      <c r="AA1" s="5" t="s">
        <v>26</v>
      </c>
    </row>
    <row r="2" spans="1:32" ht="17.100000000000001" customHeight="1">
      <c r="A2" s="7"/>
      <c r="B2" s="8"/>
      <c r="C2" s="8"/>
      <c r="D2" s="8"/>
      <c r="E2" s="9" t="s">
        <v>27</v>
      </c>
      <c r="F2" s="399"/>
      <c r="G2" s="399"/>
      <c r="H2" s="399"/>
      <c r="I2" s="397"/>
      <c r="J2" s="8"/>
      <c r="K2" s="8" t="s">
        <v>30</v>
      </c>
      <c r="L2" s="397"/>
      <c r="M2" s="397"/>
      <c r="N2" s="397"/>
      <c r="O2" s="397"/>
      <c r="P2" s="397"/>
      <c r="Q2" s="397"/>
      <c r="R2" s="10"/>
      <c r="T2" s="5" t="s">
        <v>27</v>
      </c>
      <c r="U2" s="5">
        <v>1</v>
      </c>
      <c r="V2" s="5"/>
      <c r="W2" s="5"/>
      <c r="X2" s="5"/>
      <c r="Y2" s="5"/>
      <c r="Z2" s="5" t="s">
        <v>28</v>
      </c>
      <c r="AA2" s="5"/>
      <c r="AC2" s="8"/>
      <c r="AD2" s="8"/>
      <c r="AE2" s="8"/>
    </row>
    <row r="3" spans="1:32" ht="14.1" customHeight="1">
      <c r="A3" s="7"/>
      <c r="B3" s="8"/>
      <c r="C3" s="8"/>
      <c r="D3" s="8"/>
      <c r="E3" s="8"/>
      <c r="F3" s="8"/>
      <c r="G3" s="8"/>
      <c r="H3" s="8"/>
      <c r="I3" s="8"/>
      <c r="J3" s="1072" t="s">
        <v>29</v>
      </c>
      <c r="K3" s="1073"/>
      <c r="L3" s="1097"/>
      <c r="M3" s="1085"/>
      <c r="N3" s="1085"/>
      <c r="O3" s="1085"/>
      <c r="P3" s="1085"/>
      <c r="Q3" s="1086"/>
      <c r="R3" s="10"/>
      <c r="T3" s="5" t="s">
        <v>30</v>
      </c>
      <c r="U3" s="5">
        <v>1</v>
      </c>
      <c r="V3" s="5"/>
      <c r="W3" s="5"/>
      <c r="X3" s="5"/>
      <c r="Y3" s="5"/>
      <c r="Z3" s="5"/>
      <c r="AA3" s="5"/>
      <c r="AF3" s="28"/>
    </row>
    <row r="4" spans="1:32" ht="14.7" customHeight="1">
      <c r="A4" s="7"/>
      <c r="B4" s="8" t="s">
        <v>123</v>
      </c>
      <c r="C4" s="11"/>
      <c r="D4" s="8"/>
      <c r="E4" s="8"/>
      <c r="F4" s="8"/>
      <c r="G4" s="8"/>
      <c r="H4" s="8"/>
      <c r="I4" s="8"/>
      <c r="J4" s="8"/>
      <c r="K4" s="8"/>
      <c r="L4" s="8"/>
      <c r="M4" s="8"/>
      <c r="N4" s="8"/>
      <c r="O4" s="8"/>
      <c r="P4" s="8"/>
      <c r="Q4" s="8"/>
      <c r="R4" s="10"/>
      <c r="T4" s="5"/>
      <c r="U4" s="5"/>
      <c r="V4" s="5"/>
      <c r="W4" s="5"/>
      <c r="X4" s="5"/>
      <c r="Y4" s="5"/>
      <c r="Z4" s="5"/>
      <c r="AA4" s="5"/>
    </row>
    <row r="5" spans="1:32" ht="26.7" customHeight="1">
      <c r="A5" s="7"/>
      <c r="B5" s="10"/>
      <c r="C5" s="1110" t="s">
        <v>130</v>
      </c>
      <c r="D5" s="1113" t="s">
        <v>31</v>
      </c>
      <c r="E5" s="1114"/>
      <c r="F5" s="1084"/>
      <c r="G5" s="1085"/>
      <c r="H5" s="1085"/>
      <c r="I5" s="1085"/>
      <c r="J5" s="1085"/>
      <c r="K5" s="1085"/>
      <c r="L5" s="1085"/>
      <c r="M5" s="1085"/>
      <c r="N5" s="1085"/>
      <c r="O5" s="1085"/>
      <c r="P5" s="1085"/>
      <c r="Q5" s="1086"/>
      <c r="R5" s="10"/>
      <c r="T5" s="5"/>
      <c r="U5" s="5"/>
      <c r="V5" s="5"/>
      <c r="W5" s="5"/>
      <c r="X5" s="5"/>
      <c r="Y5" s="5"/>
      <c r="Z5" s="5"/>
      <c r="AA5" s="5"/>
    </row>
    <row r="6" spans="1:32" ht="15" customHeight="1">
      <c r="A6" s="7"/>
      <c r="B6" s="10"/>
      <c r="C6" s="1111"/>
      <c r="D6" s="1115" t="s">
        <v>32</v>
      </c>
      <c r="E6" s="1116"/>
      <c r="F6" s="1119" t="s">
        <v>33</v>
      </c>
      <c r="G6" s="1064"/>
      <c r="H6" s="1064"/>
      <c r="I6" s="390"/>
      <c r="J6" s="88" t="s">
        <v>34</v>
      </c>
      <c r="K6" s="390"/>
      <c r="L6" s="1078"/>
      <c r="M6" s="1078"/>
      <c r="N6" s="1078"/>
      <c r="O6" s="1078"/>
      <c r="P6" s="1078"/>
      <c r="Q6" s="1073"/>
      <c r="R6" s="10"/>
      <c r="T6" s="5" t="s">
        <v>35</v>
      </c>
      <c r="U6" s="5"/>
      <c r="V6" s="97" t="str">
        <f>I6&amp;IF(OR(ISBLANK(I6),ISBLANK(K6)),"",J6)&amp;K6</f>
        <v/>
      </c>
      <c r="W6" s="5"/>
      <c r="X6" s="5"/>
      <c r="Y6" s="5"/>
      <c r="Z6" s="97"/>
      <c r="AA6" s="5"/>
    </row>
    <row r="7" spans="1:32" ht="23.7" customHeight="1">
      <c r="A7" s="7"/>
      <c r="B7" s="10"/>
      <c r="C7" s="1112"/>
      <c r="D7" s="1117"/>
      <c r="E7" s="1118"/>
      <c r="F7" s="1090"/>
      <c r="G7" s="1090"/>
      <c r="H7" s="1090"/>
      <c r="I7" s="1090"/>
      <c r="J7" s="1090"/>
      <c r="K7" s="1090"/>
      <c r="L7" s="1090"/>
      <c r="M7" s="1090"/>
      <c r="N7" s="1090"/>
      <c r="O7" s="1090"/>
      <c r="P7" s="1090"/>
      <c r="Q7" s="1090"/>
      <c r="R7" s="10"/>
      <c r="T7" s="5"/>
      <c r="U7" s="5"/>
      <c r="V7" s="5"/>
      <c r="W7" s="5"/>
      <c r="X7" s="5"/>
      <c r="Y7" s="5"/>
      <c r="Z7" s="5"/>
      <c r="AA7" s="5"/>
    </row>
    <row r="8" spans="1:32" ht="23.7" customHeight="1">
      <c r="A8" s="7"/>
      <c r="B8" s="10"/>
      <c r="C8" s="1120" t="s">
        <v>36</v>
      </c>
      <c r="D8" s="1096" t="s">
        <v>31</v>
      </c>
      <c r="E8" s="1059"/>
      <c r="F8" s="1084"/>
      <c r="G8" s="1085"/>
      <c r="H8" s="1085"/>
      <c r="I8" s="1085"/>
      <c r="J8" s="1085"/>
      <c r="K8" s="1085"/>
      <c r="L8" s="1085"/>
      <c r="M8" s="1085"/>
      <c r="N8" s="1085"/>
      <c r="O8" s="1085"/>
      <c r="P8" s="1085"/>
      <c r="Q8" s="1086"/>
      <c r="R8" s="10"/>
      <c r="T8" s="5"/>
      <c r="U8" s="5"/>
      <c r="V8" s="5"/>
      <c r="W8" s="5"/>
      <c r="X8" s="5"/>
      <c r="Y8" s="5"/>
      <c r="Z8" s="5"/>
      <c r="AA8" s="5"/>
    </row>
    <row r="9" spans="1:32" ht="15" customHeight="1">
      <c r="A9" s="7"/>
      <c r="B9" s="10"/>
      <c r="C9" s="1121"/>
      <c r="D9" s="1115" t="s">
        <v>32</v>
      </c>
      <c r="E9" s="1101"/>
      <c r="F9" s="1119" t="s">
        <v>33</v>
      </c>
      <c r="G9" s="1064"/>
      <c r="H9" s="1064"/>
      <c r="I9" s="390"/>
      <c r="J9" s="88" t="s">
        <v>34</v>
      </c>
      <c r="K9" s="390"/>
      <c r="L9" s="1078"/>
      <c r="M9" s="1078"/>
      <c r="N9" s="1078"/>
      <c r="O9" s="1078"/>
      <c r="P9" s="1078"/>
      <c r="Q9" s="1073"/>
      <c r="R9" s="10"/>
      <c r="T9" s="5" t="s">
        <v>37</v>
      </c>
      <c r="U9" s="5"/>
      <c r="V9" s="5" t="str">
        <f>I9&amp;IF(OR(ISBLANK(I9),ISBLANK(K9)),"",J9)&amp;K9</f>
        <v/>
      </c>
      <c r="W9" s="5"/>
      <c r="X9" s="5"/>
      <c r="Y9" s="5"/>
      <c r="Z9" s="5"/>
      <c r="AA9" s="5"/>
    </row>
    <row r="10" spans="1:32" ht="24" customHeight="1">
      <c r="A10" s="7"/>
      <c r="B10" s="10"/>
      <c r="C10" s="1122"/>
      <c r="D10" s="1123"/>
      <c r="E10" s="1103"/>
      <c r="F10" s="1090"/>
      <c r="G10" s="1090"/>
      <c r="H10" s="1090"/>
      <c r="I10" s="1090"/>
      <c r="J10" s="1090"/>
      <c r="K10" s="1090"/>
      <c r="L10" s="1090"/>
      <c r="M10" s="1090"/>
      <c r="N10" s="1090"/>
      <c r="O10" s="1090"/>
      <c r="P10" s="1090"/>
      <c r="Q10" s="1090"/>
      <c r="R10" s="10"/>
      <c r="T10" s="5"/>
      <c r="U10" s="5"/>
      <c r="V10" s="5"/>
      <c r="W10" s="5"/>
      <c r="X10" s="5"/>
      <c r="Y10" s="5"/>
      <c r="Z10" s="5"/>
      <c r="AA10" s="5"/>
    </row>
    <row r="11" spans="1:32" ht="24" customHeight="1">
      <c r="A11" s="7"/>
      <c r="B11" s="10"/>
      <c r="C11" s="1093" t="s">
        <v>38</v>
      </c>
      <c r="D11" s="1096" t="s">
        <v>31</v>
      </c>
      <c r="E11" s="1059"/>
      <c r="F11" s="1097"/>
      <c r="G11" s="1085"/>
      <c r="H11" s="1085"/>
      <c r="I11" s="1085"/>
      <c r="J11" s="1085"/>
      <c r="K11" s="1085"/>
      <c r="L11" s="1085"/>
      <c r="M11" s="1085"/>
      <c r="N11" s="1085"/>
      <c r="O11" s="1085"/>
      <c r="P11" s="1085"/>
      <c r="Q11" s="1086"/>
      <c r="R11" s="10"/>
      <c r="T11" s="5"/>
      <c r="U11" s="5"/>
      <c r="V11" s="5"/>
      <c r="W11" s="5"/>
      <c r="X11" s="5"/>
      <c r="Y11" s="5"/>
      <c r="Z11" s="5"/>
      <c r="AA11" s="5"/>
    </row>
    <row r="12" spans="1:32" ht="15" customHeight="1">
      <c r="A12" s="7"/>
      <c r="B12" s="10"/>
      <c r="C12" s="1094"/>
      <c r="D12" s="1096" t="s">
        <v>32</v>
      </c>
      <c r="E12" s="1096"/>
      <c r="F12" s="1072" t="s">
        <v>33</v>
      </c>
      <c r="G12" s="1078"/>
      <c r="H12" s="1078"/>
      <c r="I12" s="390"/>
      <c r="J12" s="88" t="s">
        <v>34</v>
      </c>
      <c r="K12" s="390"/>
      <c r="L12" s="1078"/>
      <c r="M12" s="1078"/>
      <c r="N12" s="1078"/>
      <c r="O12" s="1078"/>
      <c r="P12" s="1078"/>
      <c r="Q12" s="1073"/>
      <c r="R12" s="10"/>
      <c r="T12" s="5" t="s">
        <v>39</v>
      </c>
      <c r="U12" s="5"/>
      <c r="V12" s="5" t="str">
        <f>I12&amp;IF(OR(ISBLANK(I12),ISBLANK(K12)),"",J12)&amp;K12</f>
        <v/>
      </c>
      <c r="W12" s="5"/>
      <c r="X12" s="5"/>
      <c r="Y12" s="5"/>
      <c r="Z12" s="5"/>
      <c r="AA12" s="5"/>
    </row>
    <row r="13" spans="1:32" ht="24" customHeight="1">
      <c r="A13" s="7"/>
      <c r="B13" s="10"/>
      <c r="C13" s="1095"/>
      <c r="D13" s="1096"/>
      <c r="E13" s="1096"/>
      <c r="F13" s="1084"/>
      <c r="G13" s="1098"/>
      <c r="H13" s="1098"/>
      <c r="I13" s="1098"/>
      <c r="J13" s="1098"/>
      <c r="K13" s="1098"/>
      <c r="L13" s="1098"/>
      <c r="M13" s="1098"/>
      <c r="N13" s="1098"/>
      <c r="O13" s="1098"/>
      <c r="P13" s="1098"/>
      <c r="Q13" s="1099"/>
      <c r="R13" s="10"/>
      <c r="T13" s="5"/>
      <c r="U13" s="5"/>
      <c r="V13" s="5"/>
      <c r="W13" s="5"/>
      <c r="X13" s="5"/>
      <c r="Y13" s="5"/>
      <c r="Z13" s="5"/>
      <c r="AA13" s="5"/>
    </row>
    <row r="14" spans="1:32" ht="15" customHeight="1">
      <c r="A14" s="7"/>
      <c r="B14" s="10"/>
      <c r="C14" s="1100" t="s">
        <v>40</v>
      </c>
      <c r="D14" s="1101"/>
      <c r="E14" s="90" t="s">
        <v>41</v>
      </c>
      <c r="F14" s="1104"/>
      <c r="G14" s="1105"/>
      <c r="H14" s="1105"/>
      <c r="I14" s="1105"/>
      <c r="J14" s="1105"/>
      <c r="K14" s="1105"/>
      <c r="L14" s="1105"/>
      <c r="M14" s="1105"/>
      <c r="N14" s="1105"/>
      <c r="O14" s="1105"/>
      <c r="P14" s="1105"/>
      <c r="Q14" s="1106"/>
      <c r="R14" s="10"/>
      <c r="T14" s="5" t="s">
        <v>369</v>
      </c>
      <c r="U14" s="5"/>
      <c r="V14" s="97">
        <f>F14</f>
        <v>0</v>
      </c>
      <c r="W14" s="5"/>
      <c r="X14" s="5"/>
      <c r="Y14" s="5"/>
      <c r="Z14" s="5"/>
      <c r="AA14" s="5"/>
    </row>
    <row r="15" spans="1:32" ht="15" customHeight="1">
      <c r="A15" s="7"/>
      <c r="B15" s="10"/>
      <c r="C15" s="1102"/>
      <c r="D15" s="1103"/>
      <c r="E15" s="90" t="s">
        <v>42</v>
      </c>
      <c r="F15" s="1107"/>
      <c r="G15" s="1107"/>
      <c r="H15" s="1107"/>
      <c r="I15" s="1107"/>
      <c r="J15" s="1107"/>
      <c r="K15" s="1107"/>
      <c r="L15" s="1107"/>
      <c r="M15" s="1107"/>
      <c r="N15" s="1107"/>
      <c r="O15" s="1107"/>
      <c r="P15" s="1107"/>
      <c r="Q15" s="1107"/>
      <c r="R15" s="10"/>
      <c r="T15" s="5"/>
      <c r="U15" s="5"/>
      <c r="V15" s="5"/>
      <c r="W15" s="5"/>
      <c r="X15" s="5"/>
      <c r="Y15" s="5"/>
      <c r="Z15" s="5"/>
      <c r="AA15" s="5"/>
    </row>
    <row r="16" spans="1:32" ht="15" customHeight="1">
      <c r="A16" s="7"/>
      <c r="B16" s="8" t="s">
        <v>132</v>
      </c>
      <c r="C16" s="8"/>
      <c r="D16" s="8"/>
      <c r="E16" s="8"/>
      <c r="F16" s="8"/>
      <c r="G16" s="8"/>
      <c r="H16" s="8"/>
      <c r="I16" s="8"/>
      <c r="J16" s="8"/>
      <c r="K16" s="8"/>
      <c r="L16" s="8"/>
      <c r="M16" s="8"/>
      <c r="N16" s="8"/>
      <c r="O16" s="8"/>
      <c r="P16" s="8"/>
      <c r="Q16" s="8"/>
      <c r="R16" s="10"/>
      <c r="T16" s="5"/>
      <c r="U16" s="5"/>
      <c r="V16" s="5"/>
      <c r="W16" s="5"/>
      <c r="X16" s="5"/>
      <c r="Y16" s="5"/>
      <c r="Z16" s="5"/>
      <c r="AA16" s="5"/>
    </row>
    <row r="17" spans="1:27" ht="15" customHeight="1">
      <c r="A17" s="7"/>
      <c r="B17" s="10"/>
      <c r="C17" s="1079" t="s">
        <v>124</v>
      </c>
      <c r="D17" s="1080"/>
      <c r="E17" s="1081"/>
      <c r="F17" s="1084"/>
      <c r="G17" s="1085"/>
      <c r="H17" s="1085"/>
      <c r="I17" s="1085"/>
      <c r="J17" s="1085"/>
      <c r="K17" s="1085"/>
      <c r="L17" s="1085"/>
      <c r="M17" s="1085"/>
      <c r="N17" s="1085"/>
      <c r="O17" s="1085"/>
      <c r="P17" s="1085"/>
      <c r="Q17" s="1086"/>
      <c r="R17" s="10"/>
      <c r="T17" s="5" t="s">
        <v>643</v>
      </c>
      <c r="U17" s="5"/>
      <c r="V17" s="97">
        <f>F17</f>
        <v>0</v>
      </c>
      <c r="W17" s="5"/>
      <c r="X17" s="5"/>
      <c r="Y17" s="5"/>
      <c r="Z17" s="5"/>
      <c r="AA17" s="5"/>
    </row>
    <row r="18" spans="1:27" ht="15" customHeight="1">
      <c r="A18" s="7"/>
      <c r="B18" s="10"/>
      <c r="C18" s="1079" t="s">
        <v>125</v>
      </c>
      <c r="D18" s="1080"/>
      <c r="E18" s="1081"/>
      <c r="F18" s="1067" t="s">
        <v>43</v>
      </c>
      <c r="G18" s="1068"/>
      <c r="H18" s="1091"/>
      <c r="I18" s="1090"/>
      <c r="J18" s="1092"/>
      <c r="K18" s="1092"/>
      <c r="L18" s="1092"/>
      <c r="M18" s="1092"/>
      <c r="N18" s="1092"/>
      <c r="O18" s="1092"/>
      <c r="P18" s="1092"/>
      <c r="Q18" s="1092"/>
      <c r="R18" s="10"/>
      <c r="T18" s="5" t="s">
        <v>644</v>
      </c>
      <c r="U18" s="5"/>
      <c r="V18" s="97">
        <f>I18</f>
        <v>0</v>
      </c>
      <c r="W18" s="5"/>
      <c r="X18" s="5"/>
      <c r="Y18" s="5"/>
      <c r="Z18" s="5"/>
      <c r="AA18" s="5"/>
    </row>
    <row r="19" spans="1:27" ht="15" customHeight="1">
      <c r="A19" s="7"/>
      <c r="B19" s="8" t="s">
        <v>133</v>
      </c>
      <c r="C19" s="2"/>
      <c r="D19" s="8"/>
      <c r="E19" s="8"/>
      <c r="F19" s="8"/>
      <c r="G19" s="8"/>
      <c r="H19" s="8"/>
      <c r="I19" s="8"/>
      <c r="J19" s="8"/>
      <c r="K19" s="8"/>
      <c r="L19" s="8"/>
      <c r="M19" s="8"/>
      <c r="N19" s="8"/>
      <c r="O19" s="8"/>
      <c r="P19" s="8"/>
      <c r="Q19" s="8"/>
      <c r="R19" s="10"/>
      <c r="T19" s="5"/>
      <c r="U19" s="5"/>
      <c r="V19" s="5"/>
      <c r="W19" s="5"/>
      <c r="X19" s="5"/>
      <c r="Y19" s="5"/>
      <c r="Z19" s="5"/>
      <c r="AA19" s="5"/>
    </row>
    <row r="20" spans="1:27" ht="14.7" customHeight="1">
      <c r="A20" s="7"/>
      <c r="B20" s="10"/>
      <c r="C20" s="1079" t="s">
        <v>126</v>
      </c>
      <c r="D20" s="1081"/>
      <c r="E20" s="394"/>
      <c r="F20" s="395"/>
      <c r="G20" s="395"/>
      <c r="H20" s="395"/>
      <c r="I20" s="395"/>
      <c r="J20" s="395"/>
      <c r="K20" s="396"/>
      <c r="L20" s="356"/>
      <c r="M20" s="356"/>
      <c r="N20" s="356"/>
      <c r="O20" s="356"/>
      <c r="P20" s="356"/>
      <c r="Q20" s="357"/>
      <c r="R20" s="10"/>
      <c r="T20" s="5" t="s">
        <v>44</v>
      </c>
      <c r="U20" s="5">
        <v>1</v>
      </c>
      <c r="V20" s="5"/>
      <c r="W20" s="5"/>
      <c r="X20" s="5"/>
      <c r="Y20" s="5"/>
      <c r="Z20" s="5"/>
      <c r="AA20" s="5"/>
    </row>
    <row r="21" spans="1:27" ht="14.7" customHeight="1">
      <c r="A21" s="7"/>
      <c r="B21" s="10"/>
      <c r="C21" s="1059" t="s">
        <v>45</v>
      </c>
      <c r="D21" s="1059"/>
      <c r="E21" s="1087" t="s">
        <v>46</v>
      </c>
      <c r="F21" s="1087"/>
      <c r="G21" s="1087"/>
      <c r="H21" s="1087"/>
      <c r="I21" s="1087"/>
      <c r="J21" s="1087"/>
      <c r="K21" s="1087" t="s">
        <v>47</v>
      </c>
      <c r="L21" s="1087"/>
      <c r="M21" s="1087"/>
      <c r="N21" s="1087"/>
      <c r="O21" s="1087"/>
      <c r="P21" s="1087"/>
      <c r="Q21" s="1087"/>
      <c r="R21" s="10"/>
      <c r="T21" s="5" t="s">
        <v>48</v>
      </c>
      <c r="U21" s="5"/>
      <c r="V21" s="5" t="str">
        <f>E22&amp;IF(LEN(G22)=1,"0"&amp;G22,G22)&amp;IF(LEN(I22)=1,"0"&amp;I22,I22)</f>
        <v/>
      </c>
      <c r="W21" s="5"/>
      <c r="X21" s="5"/>
      <c r="Y21" s="5"/>
      <c r="Z21" s="5"/>
      <c r="AA21" s="5"/>
    </row>
    <row r="22" spans="1:27" ht="14.7" customHeight="1">
      <c r="A22" s="7"/>
      <c r="B22" s="10"/>
      <c r="C22" s="1059"/>
      <c r="D22" s="1059"/>
      <c r="E22" s="391"/>
      <c r="F22" s="91" t="s">
        <v>49</v>
      </c>
      <c r="G22" s="392"/>
      <c r="H22" s="91" t="s">
        <v>50</v>
      </c>
      <c r="I22" s="392"/>
      <c r="J22" s="92" t="s">
        <v>51</v>
      </c>
      <c r="K22" s="1088"/>
      <c r="L22" s="1089"/>
      <c r="M22" s="91" t="s">
        <v>49</v>
      </c>
      <c r="N22" s="392"/>
      <c r="O22" s="91" t="s">
        <v>50</v>
      </c>
      <c r="P22" s="392"/>
      <c r="Q22" s="92" t="s">
        <v>51</v>
      </c>
      <c r="R22" s="10"/>
      <c r="T22" s="5" t="s">
        <v>52</v>
      </c>
      <c r="U22" s="5"/>
      <c r="V22" s="5" t="str">
        <f>K22&amp;IF(LEN(N22)=1,"0"&amp;N22,N22)&amp;IF(LEN(P22)=1,"0"&amp;P22,P22)</f>
        <v/>
      </c>
      <c r="W22" s="5"/>
      <c r="X22" s="5"/>
      <c r="Y22" s="5"/>
      <c r="Z22" s="5"/>
      <c r="AA22" s="5"/>
    </row>
    <row r="23" spans="1:27" ht="14.7" customHeight="1">
      <c r="A23" s="7"/>
      <c r="B23" s="10"/>
      <c r="C23" s="1079" t="s">
        <v>53</v>
      </c>
      <c r="D23" s="1080"/>
      <c r="E23" s="1062"/>
      <c r="F23" s="1063"/>
      <c r="G23" s="1063"/>
      <c r="H23" s="1063"/>
      <c r="I23" s="1063"/>
      <c r="J23" s="94" t="s">
        <v>54</v>
      </c>
      <c r="K23" s="1079" t="s">
        <v>55</v>
      </c>
      <c r="L23" s="1080"/>
      <c r="M23" s="1081"/>
      <c r="N23" s="1062"/>
      <c r="O23" s="1063"/>
      <c r="P23" s="1063"/>
      <c r="Q23" s="94" t="s">
        <v>54</v>
      </c>
      <c r="R23" s="10"/>
      <c r="T23" s="5"/>
      <c r="U23" s="5"/>
      <c r="V23" s="5"/>
      <c r="W23" s="5"/>
      <c r="X23" s="5"/>
      <c r="Y23" s="5"/>
      <c r="Z23" s="5"/>
      <c r="AA23" s="5"/>
    </row>
    <row r="24" spans="1:27" ht="14.7" customHeight="1">
      <c r="A24" s="7"/>
      <c r="B24" s="10"/>
      <c r="C24" s="1079" t="s">
        <v>56</v>
      </c>
      <c r="D24" s="1080"/>
      <c r="E24" s="1082" t="str">
        <f>IF(SUM(N25:P30,G25:I30)=0,"",SUM(N25:P30,G25:I30))</f>
        <v/>
      </c>
      <c r="F24" s="1083"/>
      <c r="G24" s="1083"/>
      <c r="H24" s="1083"/>
      <c r="I24" s="1083"/>
      <c r="J24" s="93" t="s">
        <v>54</v>
      </c>
      <c r="K24" s="1078"/>
      <c r="L24" s="1078"/>
      <c r="M24" s="1078"/>
      <c r="N24" s="1078"/>
      <c r="O24" s="1078"/>
      <c r="P24" s="1078"/>
      <c r="Q24" s="1073"/>
      <c r="R24" s="10"/>
      <c r="T24" s="5"/>
      <c r="U24" s="5"/>
      <c r="V24" s="5"/>
      <c r="W24" s="5"/>
      <c r="X24" s="5"/>
      <c r="Y24" s="5"/>
      <c r="Z24" s="5"/>
      <c r="AA24" s="5"/>
    </row>
    <row r="25" spans="1:27" ht="14.7" customHeight="1">
      <c r="A25" s="7"/>
      <c r="B25" s="10"/>
      <c r="C25" s="1074" t="s">
        <v>57</v>
      </c>
      <c r="D25" s="1075"/>
      <c r="E25" s="1072" t="s">
        <v>58</v>
      </c>
      <c r="F25" s="1073"/>
      <c r="G25" s="1062"/>
      <c r="H25" s="1063"/>
      <c r="I25" s="1063"/>
      <c r="J25" s="94" t="s">
        <v>54</v>
      </c>
      <c r="K25" s="1072" t="s">
        <v>59</v>
      </c>
      <c r="L25" s="1078"/>
      <c r="M25" s="1073"/>
      <c r="N25" s="1062"/>
      <c r="O25" s="1063"/>
      <c r="P25" s="1063"/>
      <c r="Q25" s="94" t="s">
        <v>54</v>
      </c>
      <c r="R25" s="10"/>
      <c r="T25" s="5"/>
      <c r="U25" s="5"/>
      <c r="V25" s="5"/>
      <c r="W25" s="5"/>
      <c r="X25" s="5"/>
      <c r="Y25" s="5"/>
      <c r="Z25" s="5"/>
      <c r="AA25" s="5"/>
    </row>
    <row r="26" spans="1:27" ht="14.7" customHeight="1">
      <c r="A26" s="7"/>
      <c r="B26" s="10"/>
      <c r="C26" s="1076"/>
      <c r="D26" s="1077"/>
      <c r="E26" s="1072" t="s">
        <v>60</v>
      </c>
      <c r="F26" s="1073"/>
      <c r="G26" s="1062"/>
      <c r="H26" s="1063"/>
      <c r="I26" s="1063"/>
      <c r="J26" s="94" t="s">
        <v>54</v>
      </c>
      <c r="K26" s="1072" t="s">
        <v>61</v>
      </c>
      <c r="L26" s="1078"/>
      <c r="M26" s="1073"/>
      <c r="N26" s="1062"/>
      <c r="O26" s="1063"/>
      <c r="P26" s="1063"/>
      <c r="Q26" s="94" t="s">
        <v>54</v>
      </c>
      <c r="R26" s="10"/>
      <c r="T26" s="5"/>
      <c r="U26" s="5"/>
      <c r="V26" s="5"/>
      <c r="W26" s="5"/>
      <c r="X26" s="5"/>
      <c r="Y26" s="5"/>
      <c r="Z26" s="5"/>
      <c r="AA26" s="5"/>
    </row>
    <row r="27" spans="1:27" ht="14.7" customHeight="1">
      <c r="A27" s="7"/>
      <c r="B27" s="10"/>
      <c r="C27" s="1076"/>
      <c r="D27" s="1077"/>
      <c r="E27" s="1072" t="s">
        <v>62</v>
      </c>
      <c r="F27" s="1073"/>
      <c r="G27" s="1062"/>
      <c r="H27" s="1063"/>
      <c r="I27" s="1063"/>
      <c r="J27" s="94" t="s">
        <v>54</v>
      </c>
      <c r="K27" s="1072" t="s">
        <v>63</v>
      </c>
      <c r="L27" s="1078"/>
      <c r="M27" s="1073"/>
      <c r="N27" s="1062"/>
      <c r="O27" s="1063"/>
      <c r="P27" s="1063"/>
      <c r="Q27" s="94" t="s">
        <v>54</v>
      </c>
      <c r="R27" s="10"/>
      <c r="T27" s="5"/>
      <c r="U27" s="5"/>
      <c r="V27" s="5"/>
      <c r="W27" s="5"/>
      <c r="X27" s="5"/>
      <c r="Y27" s="5"/>
      <c r="Z27" s="5"/>
      <c r="AA27" s="5"/>
    </row>
    <row r="28" spans="1:27" ht="14.7" customHeight="1">
      <c r="A28" s="7"/>
      <c r="B28" s="10"/>
      <c r="C28" s="1076"/>
      <c r="D28" s="1077"/>
      <c r="E28" s="1072" t="s">
        <v>64</v>
      </c>
      <c r="F28" s="1073"/>
      <c r="G28" s="1062"/>
      <c r="H28" s="1063"/>
      <c r="I28" s="1063"/>
      <c r="J28" s="94" t="s">
        <v>54</v>
      </c>
      <c r="K28" s="95" t="s">
        <v>65</v>
      </c>
      <c r="L28" s="87"/>
      <c r="M28" s="94" t="s">
        <v>66</v>
      </c>
      <c r="N28" s="1062"/>
      <c r="O28" s="1063"/>
      <c r="P28" s="1063"/>
      <c r="Q28" s="94" t="s">
        <v>54</v>
      </c>
      <c r="R28" s="10"/>
      <c r="T28" s="5"/>
      <c r="U28" s="5"/>
      <c r="V28" s="5"/>
      <c r="W28" s="5"/>
      <c r="X28" s="5"/>
      <c r="Y28" s="5"/>
      <c r="Z28" s="5"/>
      <c r="AA28" s="5"/>
    </row>
    <row r="29" spans="1:27" ht="14.7" customHeight="1">
      <c r="A29" s="7"/>
      <c r="B29" s="10"/>
      <c r="C29" s="1076"/>
      <c r="D29" s="1077"/>
      <c r="E29" s="1072" t="s">
        <v>67</v>
      </c>
      <c r="F29" s="1073"/>
      <c r="G29" s="1062"/>
      <c r="H29" s="1063"/>
      <c r="I29" s="1063"/>
      <c r="J29" s="94" t="s">
        <v>54</v>
      </c>
      <c r="K29" s="95" t="s">
        <v>68</v>
      </c>
      <c r="L29" s="87"/>
      <c r="M29" s="94" t="s">
        <v>66</v>
      </c>
      <c r="N29" s="1062"/>
      <c r="O29" s="1063"/>
      <c r="P29" s="1063"/>
      <c r="Q29" s="94" t="s">
        <v>54</v>
      </c>
      <c r="R29" s="10"/>
      <c r="T29" s="5"/>
      <c r="U29" s="5"/>
      <c r="V29" s="5"/>
      <c r="W29" s="5"/>
      <c r="X29" s="5"/>
      <c r="Y29" s="5"/>
      <c r="Z29" s="5"/>
      <c r="AA29" s="5"/>
    </row>
    <row r="30" spans="1:27" ht="14.7" customHeight="1">
      <c r="A30" s="7"/>
      <c r="B30" s="10"/>
      <c r="C30" s="1076"/>
      <c r="D30" s="1077"/>
      <c r="E30" s="1072" t="s">
        <v>69</v>
      </c>
      <c r="F30" s="1073"/>
      <c r="G30" s="1062"/>
      <c r="H30" s="1063"/>
      <c r="I30" s="1063"/>
      <c r="J30" s="92" t="s">
        <v>54</v>
      </c>
      <c r="K30" s="96" t="s">
        <v>68</v>
      </c>
      <c r="L30" s="87"/>
      <c r="M30" s="94" t="s">
        <v>66</v>
      </c>
      <c r="N30" s="1062"/>
      <c r="O30" s="1063"/>
      <c r="P30" s="1063"/>
      <c r="Q30" s="94" t="s">
        <v>54</v>
      </c>
      <c r="R30" s="10"/>
      <c r="T30" s="5" t="s">
        <v>70</v>
      </c>
      <c r="U30" s="5"/>
      <c r="V30" s="5"/>
      <c r="W30" s="5"/>
      <c r="X30" s="5"/>
      <c r="Y30" s="5"/>
      <c r="Z30" s="5"/>
      <c r="AA30" s="5"/>
    </row>
    <row r="31" spans="1:27" ht="14.7" customHeight="1">
      <c r="A31" s="7"/>
      <c r="B31" s="8"/>
      <c r="C31" s="1059" t="s">
        <v>71</v>
      </c>
      <c r="D31" s="1059"/>
      <c r="E31" s="1062"/>
      <c r="F31" s="1063"/>
      <c r="G31" s="1063"/>
      <c r="H31" s="1063"/>
      <c r="I31" s="1064" t="s">
        <v>72</v>
      </c>
      <c r="J31" s="1065"/>
      <c r="K31" s="1065"/>
      <c r="L31" s="1065"/>
      <c r="M31" s="1065"/>
      <c r="N31" s="1065"/>
      <c r="O31" s="1065"/>
      <c r="P31" s="1065"/>
      <c r="Q31" s="1066"/>
      <c r="R31" s="10"/>
      <c r="T31" s="5" t="s">
        <v>73</v>
      </c>
      <c r="U31" s="5">
        <f>IF(V31,1,0)</f>
        <v>0</v>
      </c>
      <c r="V31" s="5" t="b">
        <v>0</v>
      </c>
      <c r="W31" s="5"/>
      <c r="X31" s="5"/>
      <c r="Y31" s="5"/>
      <c r="Z31" s="5"/>
      <c r="AA31" s="5"/>
    </row>
    <row r="32" spans="1:27" ht="14.7" customHeight="1">
      <c r="A32" s="7"/>
      <c r="B32" s="8"/>
      <c r="C32" s="1059" t="s">
        <v>74</v>
      </c>
      <c r="D32" s="1059"/>
      <c r="E32" s="1067" t="s">
        <v>75</v>
      </c>
      <c r="F32" s="1068"/>
      <c r="G32" s="1069"/>
      <c r="H32" s="1069"/>
      <c r="I32" s="1069"/>
      <c r="J32" s="93" t="s">
        <v>76</v>
      </c>
      <c r="K32" s="1067" t="s">
        <v>77</v>
      </c>
      <c r="L32" s="1068"/>
      <c r="M32" s="1069"/>
      <c r="N32" s="1069"/>
      <c r="O32" s="1069"/>
      <c r="P32" s="1069"/>
      <c r="Q32" s="94" t="s">
        <v>76</v>
      </c>
      <c r="R32" s="10"/>
      <c r="T32" s="5" t="s">
        <v>78</v>
      </c>
      <c r="U32" s="5">
        <f>IF(V32,1,0)</f>
        <v>0</v>
      </c>
      <c r="V32" s="5" t="b">
        <v>0</v>
      </c>
      <c r="W32" s="5"/>
      <c r="X32" s="5"/>
      <c r="Y32" s="5"/>
      <c r="Z32" s="5"/>
      <c r="AA32" s="5"/>
    </row>
    <row r="33" spans="1:27" ht="14.7" customHeight="1">
      <c r="A33" s="7"/>
      <c r="B33" s="8"/>
      <c r="C33" s="1059" t="s">
        <v>70</v>
      </c>
      <c r="D33" s="1059"/>
      <c r="E33" s="1060"/>
      <c r="F33" s="1061"/>
      <c r="G33" s="1061"/>
      <c r="H33" s="1061"/>
      <c r="I33" s="1061"/>
      <c r="J33" s="1061"/>
      <c r="K33" s="1061"/>
      <c r="L33" s="393"/>
      <c r="M33" s="650" t="s">
        <v>1625</v>
      </c>
      <c r="N33" s="1070"/>
      <c r="O33" s="1070"/>
      <c r="P33" s="1070"/>
      <c r="Q33" s="1071"/>
      <c r="R33" s="10"/>
      <c r="T33" s="5" t="s">
        <v>79</v>
      </c>
      <c r="U33" s="5">
        <f>IF(V33,1,0)</f>
        <v>0</v>
      </c>
      <c r="V33" s="5" t="b">
        <v>0</v>
      </c>
      <c r="W33" s="5"/>
      <c r="X33" s="5"/>
      <c r="Y33" s="5"/>
      <c r="Z33" s="5"/>
      <c r="AA33" s="5"/>
    </row>
    <row r="34" spans="1:27" ht="15" customHeight="1">
      <c r="A34" s="7"/>
      <c r="B34" s="8" t="s">
        <v>80</v>
      </c>
      <c r="C34" s="8"/>
      <c r="D34" s="8"/>
      <c r="E34" s="8"/>
      <c r="F34" s="8"/>
      <c r="G34" s="8"/>
      <c r="H34" s="8"/>
      <c r="I34" s="8"/>
      <c r="J34" s="8"/>
      <c r="K34" s="8"/>
      <c r="L34" s="8"/>
      <c r="M34" s="8"/>
      <c r="N34" s="8"/>
      <c r="O34" s="8"/>
      <c r="P34" s="8"/>
      <c r="Q34" s="8"/>
      <c r="R34" s="10"/>
      <c r="T34" s="5" t="s">
        <v>81</v>
      </c>
      <c r="U34" s="5">
        <f>IF(V34,1,0)</f>
        <v>0</v>
      </c>
      <c r="V34" s="5" t="b">
        <v>0</v>
      </c>
      <c r="W34" s="5"/>
      <c r="X34" s="5"/>
      <c r="Y34" s="5"/>
      <c r="Z34" s="5"/>
      <c r="AA34" s="5"/>
    </row>
    <row r="35" spans="1:27" ht="13.35" customHeight="1">
      <c r="A35" s="7"/>
      <c r="B35" s="8"/>
      <c r="C35" s="8" t="s">
        <v>82</v>
      </c>
      <c r="D35" s="8"/>
      <c r="E35" s="8"/>
      <c r="F35" s="8"/>
      <c r="G35" s="8"/>
      <c r="H35" s="8"/>
      <c r="I35" s="8"/>
      <c r="J35" s="8"/>
      <c r="K35" s="8"/>
      <c r="L35" s="8"/>
      <c r="M35" s="8"/>
      <c r="N35" s="8"/>
      <c r="O35" s="8"/>
      <c r="P35" s="8"/>
      <c r="Q35" s="8"/>
      <c r="R35" s="10"/>
      <c r="T35" s="5" t="s">
        <v>1090</v>
      </c>
      <c r="U35" s="5">
        <f>IF(V35,1,0)</f>
        <v>0</v>
      </c>
      <c r="V35" s="5" t="b">
        <v>0</v>
      </c>
      <c r="W35" s="5"/>
      <c r="X35" s="5"/>
      <c r="Y35" s="5"/>
      <c r="Z35" s="5"/>
      <c r="AA35" s="5"/>
    </row>
    <row r="36" spans="1:27" ht="13.35" customHeight="1">
      <c r="A36" s="7"/>
      <c r="B36" s="8"/>
      <c r="C36" s="8" t="s">
        <v>83</v>
      </c>
      <c r="D36" s="8"/>
      <c r="E36" s="8"/>
      <c r="F36" s="8"/>
      <c r="G36" s="8"/>
      <c r="H36" s="8"/>
      <c r="I36" s="8"/>
      <c r="J36" s="8"/>
      <c r="K36" s="8"/>
      <c r="L36" s="8"/>
      <c r="M36" s="8"/>
      <c r="N36" s="8"/>
      <c r="O36" s="8"/>
      <c r="P36" s="8"/>
      <c r="Q36" s="8"/>
      <c r="R36" s="10"/>
      <c r="T36" s="5" t="s">
        <v>372</v>
      </c>
      <c r="U36" s="1108">
        <f>N33</f>
        <v>0</v>
      </c>
      <c r="V36" s="1108"/>
      <c r="W36" s="1108"/>
      <c r="X36" s="1108"/>
      <c r="Y36" s="1108"/>
      <c r="Z36" s="1108"/>
      <c r="AA36" s="5"/>
    </row>
    <row r="37" spans="1:27" ht="3" customHeight="1">
      <c r="A37" s="7"/>
      <c r="B37" s="8"/>
      <c r="C37" s="8"/>
      <c r="D37" s="8"/>
      <c r="E37" s="8"/>
      <c r="F37" s="8"/>
      <c r="G37" s="8"/>
      <c r="H37" s="8"/>
      <c r="I37" s="8"/>
      <c r="J37" s="8"/>
      <c r="K37" s="8"/>
      <c r="L37" s="8"/>
      <c r="M37" s="8"/>
      <c r="N37" s="8"/>
      <c r="O37" s="8"/>
      <c r="P37" s="8"/>
      <c r="Q37" s="8"/>
      <c r="R37" s="10"/>
      <c r="T37" s="5"/>
      <c r="U37" s="5"/>
      <c r="V37" s="5"/>
      <c r="W37" s="5"/>
      <c r="X37" s="5"/>
      <c r="Y37" s="5"/>
      <c r="Z37" s="5"/>
      <c r="AA37" s="5"/>
    </row>
    <row r="38" spans="1:27" ht="15" customHeight="1">
      <c r="A38" s="7"/>
      <c r="B38" s="8" t="s">
        <v>146</v>
      </c>
      <c r="C38" s="8"/>
      <c r="D38" s="8"/>
      <c r="E38" s="8"/>
      <c r="F38" s="8"/>
      <c r="G38" s="8"/>
      <c r="H38" s="8"/>
      <c r="I38" s="8"/>
      <c r="J38" s="8"/>
      <c r="K38" s="8"/>
      <c r="L38" s="8"/>
      <c r="M38" s="8"/>
      <c r="N38" s="8"/>
      <c r="O38" s="8"/>
      <c r="P38" s="8"/>
      <c r="Q38" s="8"/>
      <c r="R38" s="10"/>
      <c r="T38" s="5"/>
      <c r="U38" s="5"/>
      <c r="V38" s="5"/>
      <c r="W38" s="5"/>
      <c r="X38" s="5"/>
      <c r="Y38" s="5"/>
      <c r="Z38" s="5"/>
      <c r="AA38" s="5"/>
    </row>
    <row r="39" spans="1:27" ht="13.35" customHeight="1">
      <c r="A39" s="7"/>
      <c r="B39" s="8"/>
      <c r="C39" s="8" t="s">
        <v>315</v>
      </c>
      <c r="D39" s="8"/>
      <c r="E39" s="8"/>
      <c r="F39" s="8"/>
      <c r="G39" s="8"/>
      <c r="H39" s="8"/>
      <c r="I39" s="8"/>
      <c r="J39" s="8"/>
      <c r="K39" s="8"/>
      <c r="L39" s="8"/>
      <c r="M39" s="8"/>
      <c r="N39" s="8"/>
      <c r="O39" s="8"/>
      <c r="P39" s="8"/>
      <c r="Q39" s="8"/>
      <c r="R39" s="10"/>
      <c r="T39" s="5"/>
      <c r="U39" s="5"/>
      <c r="V39" s="5"/>
      <c r="W39" s="5"/>
      <c r="X39" s="5"/>
      <c r="Y39" s="5"/>
      <c r="Z39" s="5"/>
      <c r="AA39" s="5"/>
    </row>
    <row r="40" spans="1:27" ht="13.35" customHeight="1">
      <c r="A40" s="7"/>
      <c r="B40" s="8"/>
      <c r="C40" s="397" t="s">
        <v>127</v>
      </c>
      <c r="D40" s="397"/>
      <c r="E40" s="397"/>
      <c r="F40" s="397"/>
      <c r="G40" s="397"/>
      <c r="H40" s="397"/>
      <c r="I40" s="397"/>
      <c r="J40" s="397"/>
      <c r="K40" s="397"/>
      <c r="L40" s="8"/>
      <c r="M40" s="8"/>
      <c r="N40" s="8"/>
      <c r="O40" s="8"/>
      <c r="P40" s="8"/>
      <c r="Q40" s="8"/>
      <c r="R40" s="10"/>
      <c r="T40" s="5" t="s">
        <v>128</v>
      </c>
      <c r="U40" s="5">
        <v>1</v>
      </c>
      <c r="V40" s="5"/>
      <c r="W40" s="5"/>
      <c r="X40" s="5"/>
      <c r="Y40" s="5"/>
      <c r="Z40" s="5"/>
      <c r="AA40" s="5"/>
    </row>
    <row r="41" spans="1:27" ht="7.5" customHeight="1">
      <c r="A41" s="7"/>
      <c r="B41" s="8"/>
      <c r="C41" s="8"/>
      <c r="D41" s="8"/>
      <c r="E41" s="8"/>
      <c r="F41" s="8"/>
      <c r="G41" s="8"/>
      <c r="H41" s="8"/>
      <c r="I41" s="8"/>
      <c r="J41" s="8"/>
      <c r="K41" s="8"/>
      <c r="L41" s="8"/>
      <c r="M41" s="8"/>
      <c r="N41" s="8"/>
      <c r="O41" s="8"/>
      <c r="P41" s="8"/>
      <c r="Q41" s="8"/>
      <c r="R41" s="10"/>
      <c r="T41" s="5"/>
      <c r="U41" s="5"/>
      <c r="V41" s="5"/>
      <c r="W41" s="5"/>
      <c r="X41" s="5"/>
      <c r="Y41" s="5"/>
      <c r="Z41" s="5"/>
      <c r="AA41" s="5"/>
    </row>
    <row r="42" spans="1:27" ht="15" customHeight="1">
      <c r="A42" s="7"/>
      <c r="B42" s="8"/>
      <c r="C42" s="397" t="s">
        <v>131</v>
      </c>
      <c r="D42" s="397"/>
      <c r="E42" s="397"/>
      <c r="F42" s="397"/>
      <c r="G42" s="397"/>
      <c r="H42" s="397"/>
      <c r="I42" s="397"/>
      <c r="J42" s="397"/>
      <c r="K42" s="397"/>
      <c r="L42" s="8"/>
      <c r="M42" s="8"/>
      <c r="N42" s="8"/>
      <c r="O42" s="8"/>
      <c r="P42" s="8"/>
      <c r="Q42" s="8"/>
      <c r="R42" s="10"/>
      <c r="T42" s="5" t="s">
        <v>129</v>
      </c>
      <c r="U42" s="5">
        <v>1</v>
      </c>
      <c r="V42" s="5"/>
      <c r="W42" s="5"/>
      <c r="X42" s="5"/>
      <c r="Y42" s="5"/>
      <c r="Z42" s="5"/>
      <c r="AA42" s="5"/>
    </row>
    <row r="43" spans="1:27" ht="5.25" customHeight="1">
      <c r="A43" s="7"/>
      <c r="B43" s="8"/>
      <c r="C43" s="8"/>
      <c r="D43" s="8"/>
      <c r="E43" s="8"/>
      <c r="F43" s="8"/>
      <c r="G43" s="8"/>
      <c r="H43" s="8"/>
      <c r="I43" s="8"/>
      <c r="J43" s="8"/>
      <c r="K43" s="8"/>
      <c r="L43" s="8"/>
      <c r="M43" s="8"/>
      <c r="N43" s="8"/>
      <c r="O43" s="8"/>
      <c r="P43" s="8"/>
      <c r="Q43" s="8"/>
      <c r="R43" s="10"/>
      <c r="T43" s="5"/>
      <c r="U43" s="5"/>
      <c r="V43" s="5"/>
      <c r="W43" s="5"/>
      <c r="X43" s="5"/>
      <c r="Y43" s="5"/>
      <c r="Z43" s="5"/>
      <c r="AA43" s="5"/>
    </row>
    <row r="44" spans="1:27" ht="15" customHeight="1">
      <c r="A44" s="7"/>
      <c r="B44" s="8" t="s">
        <v>84</v>
      </c>
      <c r="C44" s="8"/>
      <c r="D44" s="8"/>
      <c r="E44" s="8"/>
      <c r="F44" s="8"/>
      <c r="G44" s="8"/>
      <c r="H44" s="8"/>
      <c r="I44" s="8"/>
      <c r="J44" s="8"/>
      <c r="K44" s="8"/>
      <c r="L44" s="8"/>
      <c r="M44" s="8"/>
      <c r="N44" s="8"/>
      <c r="O44" s="8"/>
      <c r="P44" s="8"/>
      <c r="Q44" s="8"/>
      <c r="R44" s="10"/>
      <c r="T44" s="5"/>
      <c r="U44" s="5"/>
      <c r="V44" s="5"/>
      <c r="W44" s="5"/>
      <c r="X44" s="5"/>
      <c r="Y44" s="5"/>
      <c r="Z44" s="5"/>
      <c r="AA44" s="5"/>
    </row>
    <row r="45" spans="1:27" ht="14.7" customHeight="1">
      <c r="A45" s="7"/>
      <c r="B45" s="8"/>
      <c r="C45" s="397"/>
      <c r="D45" s="397"/>
      <c r="E45" s="397"/>
      <c r="F45" s="397"/>
      <c r="G45" s="397"/>
      <c r="H45" s="397"/>
      <c r="I45" s="397"/>
      <c r="J45" s="397"/>
      <c r="K45" s="397"/>
      <c r="L45" s="8"/>
      <c r="M45" s="8"/>
      <c r="N45" s="8"/>
      <c r="O45" s="8"/>
      <c r="P45" s="8"/>
      <c r="Q45" s="8"/>
      <c r="R45" s="10"/>
      <c r="T45" s="5" t="s">
        <v>84</v>
      </c>
      <c r="U45" s="5">
        <v>1</v>
      </c>
      <c r="V45" s="5"/>
      <c r="W45" s="5"/>
      <c r="X45" s="5"/>
      <c r="Y45" s="5"/>
      <c r="Z45" s="5"/>
      <c r="AA45" s="5"/>
    </row>
    <row r="46" spans="1:27" ht="14.7" customHeight="1">
      <c r="A46" s="7"/>
      <c r="B46" s="8"/>
      <c r="C46" s="397"/>
      <c r="D46" s="397"/>
      <c r="E46" s="397"/>
      <c r="F46" s="397"/>
      <c r="G46" s="397"/>
      <c r="H46" s="397"/>
      <c r="I46" s="397"/>
      <c r="J46" s="397"/>
      <c r="K46" s="397"/>
      <c r="L46" s="8"/>
      <c r="M46" s="8"/>
      <c r="N46" s="8"/>
      <c r="O46" s="8"/>
      <c r="P46" s="8"/>
      <c r="Q46" s="8"/>
      <c r="R46" s="10"/>
      <c r="T46" s="5"/>
      <c r="U46" s="5"/>
      <c r="V46" s="5"/>
      <c r="W46" s="5"/>
      <c r="X46" s="5"/>
      <c r="Y46" s="5"/>
      <c r="Z46" s="5"/>
      <c r="AA46" s="5"/>
    </row>
    <row r="47" spans="1:27" ht="4.5" customHeight="1">
      <c r="A47" s="7"/>
      <c r="B47" s="8"/>
      <c r="C47" s="8"/>
      <c r="D47" s="8"/>
      <c r="E47" s="8"/>
      <c r="F47" s="8"/>
      <c r="G47" s="8"/>
      <c r="H47" s="8"/>
      <c r="I47" s="8"/>
      <c r="J47" s="8"/>
      <c r="K47" s="8"/>
      <c r="L47" s="8"/>
      <c r="M47" s="8"/>
      <c r="N47" s="8"/>
      <c r="O47" s="8"/>
      <c r="P47" s="8"/>
      <c r="Q47" s="8"/>
      <c r="R47" s="10"/>
      <c r="T47" s="5"/>
      <c r="U47" s="5"/>
      <c r="V47" s="5"/>
      <c r="W47" s="5"/>
      <c r="X47" s="5"/>
      <c r="Y47" s="5"/>
      <c r="Z47" s="5"/>
      <c r="AA47" s="5"/>
    </row>
    <row r="48" spans="1:27" ht="15" customHeight="1">
      <c r="A48" s="7"/>
      <c r="B48" s="8" t="s">
        <v>85</v>
      </c>
      <c r="C48" s="8"/>
      <c r="D48" s="8"/>
      <c r="E48" s="8"/>
      <c r="F48" s="8"/>
      <c r="G48" s="8"/>
      <c r="H48" s="8"/>
      <c r="I48" s="8"/>
      <c r="J48" s="8"/>
      <c r="K48" s="8"/>
      <c r="L48" s="8"/>
      <c r="M48" s="8"/>
      <c r="N48" s="8"/>
      <c r="O48" s="8"/>
      <c r="P48" s="8"/>
      <c r="Q48" s="8"/>
      <c r="R48" s="10"/>
      <c r="T48" s="5"/>
      <c r="U48" s="5"/>
      <c r="V48" s="5"/>
      <c r="W48" s="5"/>
      <c r="X48" s="5"/>
      <c r="Y48" s="5"/>
      <c r="Z48" s="5"/>
      <c r="AA48" s="5"/>
    </row>
    <row r="49" spans="1:27" ht="15" customHeight="1">
      <c r="A49" s="7"/>
      <c r="B49" s="8"/>
      <c r="C49" s="397"/>
      <c r="D49" s="397"/>
      <c r="E49" s="397"/>
      <c r="F49" s="397"/>
      <c r="G49" s="397"/>
      <c r="H49" s="397"/>
      <c r="I49" s="397"/>
      <c r="J49" s="397"/>
      <c r="K49" s="397"/>
      <c r="L49" s="8"/>
      <c r="M49" s="8"/>
      <c r="N49" s="8"/>
      <c r="O49" s="8"/>
      <c r="P49" s="8"/>
      <c r="Q49" s="8"/>
      <c r="R49" s="10"/>
      <c r="T49" s="5" t="s">
        <v>85</v>
      </c>
      <c r="U49" s="5">
        <v>3</v>
      </c>
      <c r="V49" s="5"/>
      <c r="W49" s="5"/>
      <c r="X49" s="5"/>
      <c r="Y49" s="5"/>
      <c r="Z49" s="5"/>
      <c r="AA49" s="5"/>
    </row>
    <row r="50" spans="1:27" ht="15" customHeight="1">
      <c r="A50" s="7"/>
      <c r="B50" s="8"/>
      <c r="C50" s="397"/>
      <c r="D50" s="397"/>
      <c r="E50" s="397"/>
      <c r="F50" s="397"/>
      <c r="G50" s="397"/>
      <c r="H50" s="397"/>
      <c r="I50" s="397"/>
      <c r="J50" s="397"/>
      <c r="K50" s="397"/>
      <c r="L50" s="8"/>
      <c r="M50" s="8"/>
      <c r="N50" s="8"/>
      <c r="O50" s="8"/>
      <c r="P50" s="8"/>
      <c r="Q50" s="8"/>
      <c r="R50" s="10"/>
      <c r="T50" s="5"/>
      <c r="U50" s="5"/>
      <c r="V50" s="5"/>
      <c r="W50" s="5"/>
      <c r="X50" s="5"/>
      <c r="Y50" s="5"/>
      <c r="Z50" s="5"/>
      <c r="AA50" s="5"/>
    </row>
    <row r="51" spans="1:27" ht="1.35" customHeight="1">
      <c r="A51" s="12"/>
      <c r="B51" s="11"/>
      <c r="C51" s="398"/>
      <c r="D51" s="398"/>
      <c r="E51" s="398"/>
      <c r="F51" s="398"/>
      <c r="G51" s="398"/>
      <c r="H51" s="398"/>
      <c r="I51" s="398"/>
      <c r="J51" s="398"/>
      <c r="K51" s="398"/>
      <c r="L51" s="11"/>
      <c r="M51" s="11"/>
      <c r="N51" s="11"/>
      <c r="O51" s="11"/>
      <c r="P51" s="11"/>
      <c r="Q51" s="11"/>
      <c r="R51" s="13"/>
      <c r="S51" s="7"/>
      <c r="T51" s="5"/>
      <c r="U51" s="5"/>
      <c r="V51" s="5"/>
      <c r="W51" s="5"/>
      <c r="X51" s="5"/>
      <c r="Y51" s="5"/>
      <c r="Z51" s="5"/>
      <c r="AA51" s="5"/>
    </row>
    <row r="52" spans="1:27" ht="15" customHeight="1">
      <c r="R52" s="14"/>
    </row>
  </sheetData>
  <sheetProtection password="A63B" sheet="1" objects="1" scenarios="1"/>
  <mergeCells count="78">
    <mergeCell ref="U36:Z36"/>
    <mergeCell ref="C1:Q1"/>
    <mergeCell ref="J3:K3"/>
    <mergeCell ref="L3:Q3"/>
    <mergeCell ref="C5:C7"/>
    <mergeCell ref="D5:E5"/>
    <mergeCell ref="F5:Q5"/>
    <mergeCell ref="D6:E7"/>
    <mergeCell ref="F6:H6"/>
    <mergeCell ref="L6:Q6"/>
    <mergeCell ref="F7:Q7"/>
    <mergeCell ref="C8:C10"/>
    <mergeCell ref="D8:E8"/>
    <mergeCell ref="F8:Q8"/>
    <mergeCell ref="D9:E10"/>
    <mergeCell ref="F9:H9"/>
    <mergeCell ref="L9:Q9"/>
    <mergeCell ref="F10:Q10"/>
    <mergeCell ref="C18:E18"/>
    <mergeCell ref="F18:H18"/>
    <mergeCell ref="I18:Q18"/>
    <mergeCell ref="C11:C13"/>
    <mergeCell ref="D11:E11"/>
    <mergeCell ref="F11:Q11"/>
    <mergeCell ref="D12:E13"/>
    <mergeCell ref="F12:H12"/>
    <mergeCell ref="L12:Q12"/>
    <mergeCell ref="F13:Q13"/>
    <mergeCell ref="C14:D15"/>
    <mergeCell ref="F14:Q14"/>
    <mergeCell ref="F15:Q15"/>
    <mergeCell ref="C17:E17"/>
    <mergeCell ref="F17:Q17"/>
    <mergeCell ref="C20:D20"/>
    <mergeCell ref="C21:D22"/>
    <mergeCell ref="E21:J21"/>
    <mergeCell ref="K21:Q21"/>
    <mergeCell ref="K22:L22"/>
    <mergeCell ref="C23:D23"/>
    <mergeCell ref="E23:I23"/>
    <mergeCell ref="K23:M23"/>
    <mergeCell ref="N23:P23"/>
    <mergeCell ref="C24:D24"/>
    <mergeCell ref="E24:I24"/>
    <mergeCell ref="K24:Q24"/>
    <mergeCell ref="C25:D30"/>
    <mergeCell ref="E25:F25"/>
    <mergeCell ref="G25:I25"/>
    <mergeCell ref="K25:M25"/>
    <mergeCell ref="N25:P25"/>
    <mergeCell ref="E26:F26"/>
    <mergeCell ref="G26:I26"/>
    <mergeCell ref="K26:M26"/>
    <mergeCell ref="N26:P26"/>
    <mergeCell ref="E27:F27"/>
    <mergeCell ref="G27:I27"/>
    <mergeCell ref="K27:M27"/>
    <mergeCell ref="N27:P27"/>
    <mergeCell ref="E28:F28"/>
    <mergeCell ref="G28:I28"/>
    <mergeCell ref="N28:P28"/>
    <mergeCell ref="E29:F29"/>
    <mergeCell ref="G29:I29"/>
    <mergeCell ref="N29:P29"/>
    <mergeCell ref="E30:F30"/>
    <mergeCell ref="G30:I30"/>
    <mergeCell ref="N30:P30"/>
    <mergeCell ref="C33:D33"/>
    <mergeCell ref="E33:K33"/>
    <mergeCell ref="C31:D31"/>
    <mergeCell ref="E31:H31"/>
    <mergeCell ref="I31:Q31"/>
    <mergeCell ref="C32:D32"/>
    <mergeCell ref="E32:F32"/>
    <mergeCell ref="G32:I32"/>
    <mergeCell ref="K32:L32"/>
    <mergeCell ref="M32:P32"/>
    <mergeCell ref="N33:Q33"/>
  </mergeCells>
  <phoneticPr fontId="2"/>
  <dataValidations count="8">
    <dataValidation type="textLength" operator="equal" allowBlank="1" showInputMessage="1" showErrorMessage="1"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formula1>4</formula1>
    </dataValidation>
    <dataValidation type="textLength" operator="equal"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3</formula1>
    </dataValidation>
    <dataValidation type="whole" operator="greaterThanOrEqual"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K22:L22 JG22:JH22 TC22:TD22 ACY22:ACZ22 AMU22:AMV22 AWQ22:AWR22 BGM22:BGN22 BQI22:BQJ22 CAE22:CAF22 CKA22:CKB22 CTW22:CTX22 DDS22:DDT22 DNO22:DNP22 DXK22:DXL22 EHG22:EHH22 ERC22:ERD22 FAY22:FAZ22 FKU22:FKV22 FUQ22:FUR22 GEM22:GEN22 GOI22:GOJ22 GYE22:GYF22 HIA22:HIB22 HRW22:HRX22 IBS22:IBT22 ILO22:ILP22 IVK22:IVL22 JFG22:JFH22 JPC22:JPD22 JYY22:JYZ22 KIU22:KIV22 KSQ22:KSR22 LCM22:LCN22 LMI22:LMJ22 LWE22:LWF22 MGA22:MGB22 MPW22:MPX22 MZS22:MZT22 NJO22:NJP22 NTK22:NTL22 ODG22:ODH22 ONC22:OND22 OWY22:OWZ22 PGU22:PGV22 PQQ22:PQR22 QAM22:QAN22 QKI22:QKJ22 QUE22:QUF22 REA22:REB22 RNW22:RNX22 RXS22:RXT22 SHO22:SHP22 SRK22:SRL22 TBG22:TBH22 TLC22:TLD22 TUY22:TUZ22 UEU22:UEV22 UOQ22:UOR22 UYM22:UYN22 VII22:VIJ22 VSE22:VSF22 WCA22:WCB22 WLW22:WLX22 WVS22:WVT22 K65560:L65560 JG65560:JH65560 TC65560:TD65560 ACY65560:ACZ65560 AMU65560:AMV65560 AWQ65560:AWR65560 BGM65560:BGN65560 BQI65560:BQJ65560 CAE65560:CAF65560 CKA65560:CKB65560 CTW65560:CTX65560 DDS65560:DDT65560 DNO65560:DNP65560 DXK65560:DXL65560 EHG65560:EHH65560 ERC65560:ERD65560 FAY65560:FAZ65560 FKU65560:FKV65560 FUQ65560:FUR65560 GEM65560:GEN65560 GOI65560:GOJ65560 GYE65560:GYF65560 HIA65560:HIB65560 HRW65560:HRX65560 IBS65560:IBT65560 ILO65560:ILP65560 IVK65560:IVL65560 JFG65560:JFH65560 JPC65560:JPD65560 JYY65560:JYZ65560 KIU65560:KIV65560 KSQ65560:KSR65560 LCM65560:LCN65560 LMI65560:LMJ65560 LWE65560:LWF65560 MGA65560:MGB65560 MPW65560:MPX65560 MZS65560:MZT65560 NJO65560:NJP65560 NTK65560:NTL65560 ODG65560:ODH65560 ONC65560:OND65560 OWY65560:OWZ65560 PGU65560:PGV65560 PQQ65560:PQR65560 QAM65560:QAN65560 QKI65560:QKJ65560 QUE65560:QUF65560 REA65560:REB65560 RNW65560:RNX65560 RXS65560:RXT65560 SHO65560:SHP65560 SRK65560:SRL65560 TBG65560:TBH65560 TLC65560:TLD65560 TUY65560:TUZ65560 UEU65560:UEV65560 UOQ65560:UOR65560 UYM65560:UYN65560 VII65560:VIJ65560 VSE65560:VSF65560 WCA65560:WCB65560 WLW65560:WLX65560 WVS65560:WVT65560 K131096:L131096 JG131096:JH131096 TC131096:TD131096 ACY131096:ACZ131096 AMU131096:AMV131096 AWQ131096:AWR131096 BGM131096:BGN131096 BQI131096:BQJ131096 CAE131096:CAF131096 CKA131096:CKB131096 CTW131096:CTX131096 DDS131096:DDT131096 DNO131096:DNP131096 DXK131096:DXL131096 EHG131096:EHH131096 ERC131096:ERD131096 FAY131096:FAZ131096 FKU131096:FKV131096 FUQ131096:FUR131096 GEM131096:GEN131096 GOI131096:GOJ131096 GYE131096:GYF131096 HIA131096:HIB131096 HRW131096:HRX131096 IBS131096:IBT131096 ILO131096:ILP131096 IVK131096:IVL131096 JFG131096:JFH131096 JPC131096:JPD131096 JYY131096:JYZ131096 KIU131096:KIV131096 KSQ131096:KSR131096 LCM131096:LCN131096 LMI131096:LMJ131096 LWE131096:LWF131096 MGA131096:MGB131096 MPW131096:MPX131096 MZS131096:MZT131096 NJO131096:NJP131096 NTK131096:NTL131096 ODG131096:ODH131096 ONC131096:OND131096 OWY131096:OWZ131096 PGU131096:PGV131096 PQQ131096:PQR131096 QAM131096:QAN131096 QKI131096:QKJ131096 QUE131096:QUF131096 REA131096:REB131096 RNW131096:RNX131096 RXS131096:RXT131096 SHO131096:SHP131096 SRK131096:SRL131096 TBG131096:TBH131096 TLC131096:TLD131096 TUY131096:TUZ131096 UEU131096:UEV131096 UOQ131096:UOR131096 UYM131096:UYN131096 VII131096:VIJ131096 VSE131096:VSF131096 WCA131096:WCB131096 WLW131096:WLX131096 WVS131096:WVT131096 K196632:L196632 JG196632:JH196632 TC196632:TD196632 ACY196632:ACZ196632 AMU196632:AMV196632 AWQ196632:AWR196632 BGM196632:BGN196632 BQI196632:BQJ196632 CAE196632:CAF196632 CKA196632:CKB196632 CTW196632:CTX196632 DDS196632:DDT196632 DNO196632:DNP196632 DXK196632:DXL196632 EHG196632:EHH196632 ERC196632:ERD196632 FAY196632:FAZ196632 FKU196632:FKV196632 FUQ196632:FUR196632 GEM196632:GEN196632 GOI196632:GOJ196632 GYE196632:GYF196632 HIA196632:HIB196632 HRW196632:HRX196632 IBS196632:IBT196632 ILO196632:ILP196632 IVK196632:IVL196632 JFG196632:JFH196632 JPC196632:JPD196632 JYY196632:JYZ196632 KIU196632:KIV196632 KSQ196632:KSR196632 LCM196632:LCN196632 LMI196632:LMJ196632 LWE196632:LWF196632 MGA196632:MGB196632 MPW196632:MPX196632 MZS196632:MZT196632 NJO196632:NJP196632 NTK196632:NTL196632 ODG196632:ODH196632 ONC196632:OND196632 OWY196632:OWZ196632 PGU196632:PGV196632 PQQ196632:PQR196632 QAM196632:QAN196632 QKI196632:QKJ196632 QUE196632:QUF196632 REA196632:REB196632 RNW196632:RNX196632 RXS196632:RXT196632 SHO196632:SHP196632 SRK196632:SRL196632 TBG196632:TBH196632 TLC196632:TLD196632 TUY196632:TUZ196632 UEU196632:UEV196632 UOQ196632:UOR196632 UYM196632:UYN196632 VII196632:VIJ196632 VSE196632:VSF196632 WCA196632:WCB196632 WLW196632:WLX196632 WVS196632:WVT196632 K262168:L262168 JG262168:JH262168 TC262168:TD262168 ACY262168:ACZ262168 AMU262168:AMV262168 AWQ262168:AWR262168 BGM262168:BGN262168 BQI262168:BQJ262168 CAE262168:CAF262168 CKA262168:CKB262168 CTW262168:CTX262168 DDS262168:DDT262168 DNO262168:DNP262168 DXK262168:DXL262168 EHG262168:EHH262168 ERC262168:ERD262168 FAY262168:FAZ262168 FKU262168:FKV262168 FUQ262168:FUR262168 GEM262168:GEN262168 GOI262168:GOJ262168 GYE262168:GYF262168 HIA262168:HIB262168 HRW262168:HRX262168 IBS262168:IBT262168 ILO262168:ILP262168 IVK262168:IVL262168 JFG262168:JFH262168 JPC262168:JPD262168 JYY262168:JYZ262168 KIU262168:KIV262168 KSQ262168:KSR262168 LCM262168:LCN262168 LMI262168:LMJ262168 LWE262168:LWF262168 MGA262168:MGB262168 MPW262168:MPX262168 MZS262168:MZT262168 NJO262168:NJP262168 NTK262168:NTL262168 ODG262168:ODH262168 ONC262168:OND262168 OWY262168:OWZ262168 PGU262168:PGV262168 PQQ262168:PQR262168 QAM262168:QAN262168 QKI262168:QKJ262168 QUE262168:QUF262168 REA262168:REB262168 RNW262168:RNX262168 RXS262168:RXT262168 SHO262168:SHP262168 SRK262168:SRL262168 TBG262168:TBH262168 TLC262168:TLD262168 TUY262168:TUZ262168 UEU262168:UEV262168 UOQ262168:UOR262168 UYM262168:UYN262168 VII262168:VIJ262168 VSE262168:VSF262168 WCA262168:WCB262168 WLW262168:WLX262168 WVS262168:WVT262168 K327704:L327704 JG327704:JH327704 TC327704:TD327704 ACY327704:ACZ327704 AMU327704:AMV327704 AWQ327704:AWR327704 BGM327704:BGN327704 BQI327704:BQJ327704 CAE327704:CAF327704 CKA327704:CKB327704 CTW327704:CTX327704 DDS327704:DDT327704 DNO327704:DNP327704 DXK327704:DXL327704 EHG327704:EHH327704 ERC327704:ERD327704 FAY327704:FAZ327704 FKU327704:FKV327704 FUQ327704:FUR327704 GEM327704:GEN327704 GOI327704:GOJ327704 GYE327704:GYF327704 HIA327704:HIB327704 HRW327704:HRX327704 IBS327704:IBT327704 ILO327704:ILP327704 IVK327704:IVL327704 JFG327704:JFH327704 JPC327704:JPD327704 JYY327704:JYZ327704 KIU327704:KIV327704 KSQ327704:KSR327704 LCM327704:LCN327704 LMI327704:LMJ327704 LWE327704:LWF327704 MGA327704:MGB327704 MPW327704:MPX327704 MZS327704:MZT327704 NJO327704:NJP327704 NTK327704:NTL327704 ODG327704:ODH327704 ONC327704:OND327704 OWY327704:OWZ327704 PGU327704:PGV327704 PQQ327704:PQR327704 QAM327704:QAN327704 QKI327704:QKJ327704 QUE327704:QUF327704 REA327704:REB327704 RNW327704:RNX327704 RXS327704:RXT327704 SHO327704:SHP327704 SRK327704:SRL327704 TBG327704:TBH327704 TLC327704:TLD327704 TUY327704:TUZ327704 UEU327704:UEV327704 UOQ327704:UOR327704 UYM327704:UYN327704 VII327704:VIJ327704 VSE327704:VSF327704 WCA327704:WCB327704 WLW327704:WLX327704 WVS327704:WVT327704 K393240:L393240 JG393240:JH393240 TC393240:TD393240 ACY393240:ACZ393240 AMU393240:AMV393240 AWQ393240:AWR393240 BGM393240:BGN393240 BQI393240:BQJ393240 CAE393240:CAF393240 CKA393240:CKB393240 CTW393240:CTX393240 DDS393240:DDT393240 DNO393240:DNP393240 DXK393240:DXL393240 EHG393240:EHH393240 ERC393240:ERD393240 FAY393240:FAZ393240 FKU393240:FKV393240 FUQ393240:FUR393240 GEM393240:GEN393240 GOI393240:GOJ393240 GYE393240:GYF393240 HIA393240:HIB393240 HRW393240:HRX393240 IBS393240:IBT393240 ILO393240:ILP393240 IVK393240:IVL393240 JFG393240:JFH393240 JPC393240:JPD393240 JYY393240:JYZ393240 KIU393240:KIV393240 KSQ393240:KSR393240 LCM393240:LCN393240 LMI393240:LMJ393240 LWE393240:LWF393240 MGA393240:MGB393240 MPW393240:MPX393240 MZS393240:MZT393240 NJO393240:NJP393240 NTK393240:NTL393240 ODG393240:ODH393240 ONC393240:OND393240 OWY393240:OWZ393240 PGU393240:PGV393240 PQQ393240:PQR393240 QAM393240:QAN393240 QKI393240:QKJ393240 QUE393240:QUF393240 REA393240:REB393240 RNW393240:RNX393240 RXS393240:RXT393240 SHO393240:SHP393240 SRK393240:SRL393240 TBG393240:TBH393240 TLC393240:TLD393240 TUY393240:TUZ393240 UEU393240:UEV393240 UOQ393240:UOR393240 UYM393240:UYN393240 VII393240:VIJ393240 VSE393240:VSF393240 WCA393240:WCB393240 WLW393240:WLX393240 WVS393240:WVT393240 K458776:L458776 JG458776:JH458776 TC458776:TD458776 ACY458776:ACZ458776 AMU458776:AMV458776 AWQ458776:AWR458776 BGM458776:BGN458776 BQI458776:BQJ458776 CAE458776:CAF458776 CKA458776:CKB458776 CTW458776:CTX458776 DDS458776:DDT458776 DNO458776:DNP458776 DXK458776:DXL458776 EHG458776:EHH458776 ERC458776:ERD458776 FAY458776:FAZ458776 FKU458776:FKV458776 FUQ458776:FUR458776 GEM458776:GEN458776 GOI458776:GOJ458776 GYE458776:GYF458776 HIA458776:HIB458776 HRW458776:HRX458776 IBS458776:IBT458776 ILO458776:ILP458776 IVK458776:IVL458776 JFG458776:JFH458776 JPC458776:JPD458776 JYY458776:JYZ458776 KIU458776:KIV458776 KSQ458776:KSR458776 LCM458776:LCN458776 LMI458776:LMJ458776 LWE458776:LWF458776 MGA458776:MGB458776 MPW458776:MPX458776 MZS458776:MZT458776 NJO458776:NJP458776 NTK458776:NTL458776 ODG458776:ODH458776 ONC458776:OND458776 OWY458776:OWZ458776 PGU458776:PGV458776 PQQ458776:PQR458776 QAM458776:QAN458776 QKI458776:QKJ458776 QUE458776:QUF458776 REA458776:REB458776 RNW458776:RNX458776 RXS458776:RXT458776 SHO458776:SHP458776 SRK458776:SRL458776 TBG458776:TBH458776 TLC458776:TLD458776 TUY458776:TUZ458776 UEU458776:UEV458776 UOQ458776:UOR458776 UYM458776:UYN458776 VII458776:VIJ458776 VSE458776:VSF458776 WCA458776:WCB458776 WLW458776:WLX458776 WVS458776:WVT458776 K524312:L524312 JG524312:JH524312 TC524312:TD524312 ACY524312:ACZ524312 AMU524312:AMV524312 AWQ524312:AWR524312 BGM524312:BGN524312 BQI524312:BQJ524312 CAE524312:CAF524312 CKA524312:CKB524312 CTW524312:CTX524312 DDS524312:DDT524312 DNO524312:DNP524312 DXK524312:DXL524312 EHG524312:EHH524312 ERC524312:ERD524312 FAY524312:FAZ524312 FKU524312:FKV524312 FUQ524312:FUR524312 GEM524312:GEN524312 GOI524312:GOJ524312 GYE524312:GYF524312 HIA524312:HIB524312 HRW524312:HRX524312 IBS524312:IBT524312 ILO524312:ILP524312 IVK524312:IVL524312 JFG524312:JFH524312 JPC524312:JPD524312 JYY524312:JYZ524312 KIU524312:KIV524312 KSQ524312:KSR524312 LCM524312:LCN524312 LMI524312:LMJ524312 LWE524312:LWF524312 MGA524312:MGB524312 MPW524312:MPX524312 MZS524312:MZT524312 NJO524312:NJP524312 NTK524312:NTL524312 ODG524312:ODH524312 ONC524312:OND524312 OWY524312:OWZ524312 PGU524312:PGV524312 PQQ524312:PQR524312 QAM524312:QAN524312 QKI524312:QKJ524312 QUE524312:QUF524312 REA524312:REB524312 RNW524312:RNX524312 RXS524312:RXT524312 SHO524312:SHP524312 SRK524312:SRL524312 TBG524312:TBH524312 TLC524312:TLD524312 TUY524312:TUZ524312 UEU524312:UEV524312 UOQ524312:UOR524312 UYM524312:UYN524312 VII524312:VIJ524312 VSE524312:VSF524312 WCA524312:WCB524312 WLW524312:WLX524312 WVS524312:WVT524312 K589848:L589848 JG589848:JH589848 TC589848:TD589848 ACY589848:ACZ589848 AMU589848:AMV589848 AWQ589848:AWR589848 BGM589848:BGN589848 BQI589848:BQJ589848 CAE589848:CAF589848 CKA589848:CKB589848 CTW589848:CTX589848 DDS589848:DDT589848 DNO589848:DNP589848 DXK589848:DXL589848 EHG589848:EHH589848 ERC589848:ERD589848 FAY589848:FAZ589848 FKU589848:FKV589848 FUQ589848:FUR589848 GEM589848:GEN589848 GOI589848:GOJ589848 GYE589848:GYF589848 HIA589848:HIB589848 HRW589848:HRX589848 IBS589848:IBT589848 ILO589848:ILP589848 IVK589848:IVL589848 JFG589848:JFH589848 JPC589848:JPD589848 JYY589848:JYZ589848 KIU589848:KIV589848 KSQ589848:KSR589848 LCM589848:LCN589848 LMI589848:LMJ589848 LWE589848:LWF589848 MGA589848:MGB589848 MPW589848:MPX589848 MZS589848:MZT589848 NJO589848:NJP589848 NTK589848:NTL589848 ODG589848:ODH589848 ONC589848:OND589848 OWY589848:OWZ589848 PGU589848:PGV589848 PQQ589848:PQR589848 QAM589848:QAN589848 QKI589848:QKJ589848 QUE589848:QUF589848 REA589848:REB589848 RNW589848:RNX589848 RXS589848:RXT589848 SHO589848:SHP589848 SRK589848:SRL589848 TBG589848:TBH589848 TLC589848:TLD589848 TUY589848:TUZ589848 UEU589848:UEV589848 UOQ589848:UOR589848 UYM589848:UYN589848 VII589848:VIJ589848 VSE589848:VSF589848 WCA589848:WCB589848 WLW589848:WLX589848 WVS589848:WVT589848 K655384:L655384 JG655384:JH655384 TC655384:TD655384 ACY655384:ACZ655384 AMU655384:AMV655384 AWQ655384:AWR655384 BGM655384:BGN655384 BQI655384:BQJ655384 CAE655384:CAF655384 CKA655384:CKB655384 CTW655384:CTX655384 DDS655384:DDT655384 DNO655384:DNP655384 DXK655384:DXL655384 EHG655384:EHH655384 ERC655384:ERD655384 FAY655384:FAZ655384 FKU655384:FKV655384 FUQ655384:FUR655384 GEM655384:GEN655384 GOI655384:GOJ655384 GYE655384:GYF655384 HIA655384:HIB655384 HRW655384:HRX655384 IBS655384:IBT655384 ILO655384:ILP655384 IVK655384:IVL655384 JFG655384:JFH655384 JPC655384:JPD655384 JYY655384:JYZ655384 KIU655384:KIV655384 KSQ655384:KSR655384 LCM655384:LCN655384 LMI655384:LMJ655384 LWE655384:LWF655384 MGA655384:MGB655384 MPW655384:MPX655384 MZS655384:MZT655384 NJO655384:NJP655384 NTK655384:NTL655384 ODG655384:ODH655384 ONC655384:OND655384 OWY655384:OWZ655384 PGU655384:PGV655384 PQQ655384:PQR655384 QAM655384:QAN655384 QKI655384:QKJ655384 QUE655384:QUF655384 REA655384:REB655384 RNW655384:RNX655384 RXS655384:RXT655384 SHO655384:SHP655384 SRK655384:SRL655384 TBG655384:TBH655384 TLC655384:TLD655384 TUY655384:TUZ655384 UEU655384:UEV655384 UOQ655384:UOR655384 UYM655384:UYN655384 VII655384:VIJ655384 VSE655384:VSF655384 WCA655384:WCB655384 WLW655384:WLX655384 WVS655384:WVT655384 K720920:L720920 JG720920:JH720920 TC720920:TD720920 ACY720920:ACZ720920 AMU720920:AMV720920 AWQ720920:AWR720920 BGM720920:BGN720920 BQI720920:BQJ720920 CAE720920:CAF720920 CKA720920:CKB720920 CTW720920:CTX720920 DDS720920:DDT720920 DNO720920:DNP720920 DXK720920:DXL720920 EHG720920:EHH720920 ERC720920:ERD720920 FAY720920:FAZ720920 FKU720920:FKV720920 FUQ720920:FUR720920 GEM720920:GEN720920 GOI720920:GOJ720920 GYE720920:GYF720920 HIA720920:HIB720920 HRW720920:HRX720920 IBS720920:IBT720920 ILO720920:ILP720920 IVK720920:IVL720920 JFG720920:JFH720920 JPC720920:JPD720920 JYY720920:JYZ720920 KIU720920:KIV720920 KSQ720920:KSR720920 LCM720920:LCN720920 LMI720920:LMJ720920 LWE720920:LWF720920 MGA720920:MGB720920 MPW720920:MPX720920 MZS720920:MZT720920 NJO720920:NJP720920 NTK720920:NTL720920 ODG720920:ODH720920 ONC720920:OND720920 OWY720920:OWZ720920 PGU720920:PGV720920 PQQ720920:PQR720920 QAM720920:QAN720920 QKI720920:QKJ720920 QUE720920:QUF720920 REA720920:REB720920 RNW720920:RNX720920 RXS720920:RXT720920 SHO720920:SHP720920 SRK720920:SRL720920 TBG720920:TBH720920 TLC720920:TLD720920 TUY720920:TUZ720920 UEU720920:UEV720920 UOQ720920:UOR720920 UYM720920:UYN720920 VII720920:VIJ720920 VSE720920:VSF720920 WCA720920:WCB720920 WLW720920:WLX720920 WVS720920:WVT720920 K786456:L786456 JG786456:JH786456 TC786456:TD786456 ACY786456:ACZ786456 AMU786456:AMV786456 AWQ786456:AWR786456 BGM786456:BGN786456 BQI786456:BQJ786456 CAE786456:CAF786456 CKA786456:CKB786456 CTW786456:CTX786456 DDS786456:DDT786456 DNO786456:DNP786456 DXK786456:DXL786456 EHG786456:EHH786456 ERC786456:ERD786456 FAY786456:FAZ786456 FKU786456:FKV786456 FUQ786456:FUR786456 GEM786456:GEN786456 GOI786456:GOJ786456 GYE786456:GYF786456 HIA786456:HIB786456 HRW786456:HRX786456 IBS786456:IBT786456 ILO786456:ILP786456 IVK786456:IVL786456 JFG786456:JFH786456 JPC786456:JPD786456 JYY786456:JYZ786456 KIU786456:KIV786456 KSQ786456:KSR786456 LCM786456:LCN786456 LMI786456:LMJ786456 LWE786456:LWF786456 MGA786456:MGB786456 MPW786456:MPX786456 MZS786456:MZT786456 NJO786456:NJP786456 NTK786456:NTL786456 ODG786456:ODH786456 ONC786456:OND786456 OWY786456:OWZ786456 PGU786456:PGV786456 PQQ786456:PQR786456 QAM786456:QAN786456 QKI786456:QKJ786456 QUE786456:QUF786456 REA786456:REB786456 RNW786456:RNX786456 RXS786456:RXT786456 SHO786456:SHP786456 SRK786456:SRL786456 TBG786456:TBH786456 TLC786456:TLD786456 TUY786456:TUZ786456 UEU786456:UEV786456 UOQ786456:UOR786456 UYM786456:UYN786456 VII786456:VIJ786456 VSE786456:VSF786456 WCA786456:WCB786456 WLW786456:WLX786456 WVS786456:WVT786456 K851992:L851992 JG851992:JH851992 TC851992:TD851992 ACY851992:ACZ851992 AMU851992:AMV851992 AWQ851992:AWR851992 BGM851992:BGN851992 BQI851992:BQJ851992 CAE851992:CAF851992 CKA851992:CKB851992 CTW851992:CTX851992 DDS851992:DDT851992 DNO851992:DNP851992 DXK851992:DXL851992 EHG851992:EHH851992 ERC851992:ERD851992 FAY851992:FAZ851992 FKU851992:FKV851992 FUQ851992:FUR851992 GEM851992:GEN851992 GOI851992:GOJ851992 GYE851992:GYF851992 HIA851992:HIB851992 HRW851992:HRX851992 IBS851992:IBT851992 ILO851992:ILP851992 IVK851992:IVL851992 JFG851992:JFH851992 JPC851992:JPD851992 JYY851992:JYZ851992 KIU851992:KIV851992 KSQ851992:KSR851992 LCM851992:LCN851992 LMI851992:LMJ851992 LWE851992:LWF851992 MGA851992:MGB851992 MPW851992:MPX851992 MZS851992:MZT851992 NJO851992:NJP851992 NTK851992:NTL851992 ODG851992:ODH851992 ONC851992:OND851992 OWY851992:OWZ851992 PGU851992:PGV851992 PQQ851992:PQR851992 QAM851992:QAN851992 QKI851992:QKJ851992 QUE851992:QUF851992 REA851992:REB851992 RNW851992:RNX851992 RXS851992:RXT851992 SHO851992:SHP851992 SRK851992:SRL851992 TBG851992:TBH851992 TLC851992:TLD851992 TUY851992:TUZ851992 UEU851992:UEV851992 UOQ851992:UOR851992 UYM851992:UYN851992 VII851992:VIJ851992 VSE851992:VSF851992 WCA851992:WCB851992 WLW851992:WLX851992 WVS851992:WVT851992 K917528:L917528 JG917528:JH917528 TC917528:TD917528 ACY917528:ACZ917528 AMU917528:AMV917528 AWQ917528:AWR917528 BGM917528:BGN917528 BQI917528:BQJ917528 CAE917528:CAF917528 CKA917528:CKB917528 CTW917528:CTX917528 DDS917528:DDT917528 DNO917528:DNP917528 DXK917528:DXL917528 EHG917528:EHH917528 ERC917528:ERD917528 FAY917528:FAZ917528 FKU917528:FKV917528 FUQ917528:FUR917528 GEM917528:GEN917528 GOI917528:GOJ917528 GYE917528:GYF917528 HIA917528:HIB917528 HRW917528:HRX917528 IBS917528:IBT917528 ILO917528:ILP917528 IVK917528:IVL917528 JFG917528:JFH917528 JPC917528:JPD917528 JYY917528:JYZ917528 KIU917528:KIV917528 KSQ917528:KSR917528 LCM917528:LCN917528 LMI917528:LMJ917528 LWE917528:LWF917528 MGA917528:MGB917528 MPW917528:MPX917528 MZS917528:MZT917528 NJO917528:NJP917528 NTK917528:NTL917528 ODG917528:ODH917528 ONC917528:OND917528 OWY917528:OWZ917528 PGU917528:PGV917528 PQQ917528:PQR917528 QAM917528:QAN917528 QKI917528:QKJ917528 QUE917528:QUF917528 REA917528:REB917528 RNW917528:RNX917528 RXS917528:RXT917528 SHO917528:SHP917528 SRK917528:SRL917528 TBG917528:TBH917528 TLC917528:TLD917528 TUY917528:TUZ917528 UEU917528:UEV917528 UOQ917528:UOR917528 UYM917528:UYN917528 VII917528:VIJ917528 VSE917528:VSF917528 WCA917528:WCB917528 WLW917528:WLX917528 WVS917528:WVT917528 K983064:L983064 JG983064:JH983064 TC983064:TD983064 ACY983064:ACZ983064 AMU983064:AMV983064 AWQ983064:AWR983064 BGM983064:BGN983064 BQI983064:BQJ983064 CAE983064:CAF983064 CKA983064:CKB983064 CTW983064:CTX983064 DDS983064:DDT983064 DNO983064:DNP983064 DXK983064:DXL983064 EHG983064:EHH983064 ERC983064:ERD983064 FAY983064:FAZ983064 FKU983064:FKV983064 FUQ983064:FUR983064 GEM983064:GEN983064 GOI983064:GOJ983064 GYE983064:GYF983064 HIA983064:HIB983064 HRW983064:HRX983064 IBS983064:IBT983064 ILO983064:ILP983064 IVK983064:IVL983064 JFG983064:JFH983064 JPC983064:JPD983064 JYY983064:JYZ983064 KIU983064:KIV983064 KSQ983064:KSR983064 LCM983064:LCN983064 LMI983064:LMJ983064 LWE983064:LWF983064 MGA983064:MGB983064 MPW983064:MPX983064 MZS983064:MZT983064 NJO983064:NJP983064 NTK983064:NTL983064 ODG983064:ODH983064 ONC983064:OND983064 OWY983064:OWZ983064 PGU983064:PGV983064 PQQ983064:PQR983064 QAM983064:QAN983064 QKI983064:QKJ983064 QUE983064:QUF983064 REA983064:REB983064 RNW983064:RNX983064 RXS983064:RXT983064 SHO983064:SHP983064 SRK983064:SRL983064 TBG983064:TBH983064 TLC983064:TLD983064 TUY983064:TUZ983064 UEU983064:UEV983064 UOQ983064:UOR983064 UYM983064:UYN983064 VII983064:VIJ983064 VSE983064:VSF983064 WCA983064:WCB983064 WLW983064:WLX983064 WVS983064:WVT983064">
      <formula1>1000</formula1>
    </dataValidation>
    <dataValidation type="whole" allowBlank="1" showInputMessage="1" showErrorMessage="1" sqref="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formula1>1</formula1>
      <formula2>31</formula2>
    </dataValidation>
    <dataValidation type="whole" allowBlank="1" showInputMessage="1" showErrorMessage="1"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formula1>1</formula1>
      <formula2>12</formula2>
    </dataValidation>
    <dataValidation type="whole" operator="greaterThanOrEqual" allowBlank="1" showInputMessage="1" showErrorMessage="1" sqref="G32:I32 JC32:JE32 SY32:TA32 ACU32:ACW32 AMQ32:AMS32 AWM32:AWO32 BGI32:BGK32 BQE32:BQG32 CAA32:CAC32 CJW32:CJY32 CTS32:CTU32 DDO32:DDQ32 DNK32:DNM32 DXG32:DXI32 EHC32:EHE32 EQY32:ERA32 FAU32:FAW32 FKQ32:FKS32 FUM32:FUO32 GEI32:GEK32 GOE32:GOG32 GYA32:GYC32 HHW32:HHY32 HRS32:HRU32 IBO32:IBQ32 ILK32:ILM32 IVG32:IVI32 JFC32:JFE32 JOY32:JPA32 JYU32:JYW32 KIQ32:KIS32 KSM32:KSO32 LCI32:LCK32 LME32:LMG32 LWA32:LWC32 MFW32:MFY32 MPS32:MPU32 MZO32:MZQ32 NJK32:NJM32 NTG32:NTI32 ODC32:ODE32 OMY32:ONA32 OWU32:OWW32 PGQ32:PGS32 PQM32:PQO32 QAI32:QAK32 QKE32:QKG32 QUA32:QUC32 RDW32:RDY32 RNS32:RNU32 RXO32:RXQ32 SHK32:SHM32 SRG32:SRI32 TBC32:TBE32 TKY32:TLA32 TUU32:TUW32 UEQ32:UES32 UOM32:UOO32 UYI32:UYK32 VIE32:VIG32 VSA32:VSC32 WBW32:WBY32 WLS32:WLU32 WVO32:WVQ32 G65570:I65570 JC65570:JE65570 SY65570:TA65570 ACU65570:ACW65570 AMQ65570:AMS65570 AWM65570:AWO65570 BGI65570:BGK65570 BQE65570:BQG65570 CAA65570:CAC65570 CJW65570:CJY65570 CTS65570:CTU65570 DDO65570:DDQ65570 DNK65570:DNM65570 DXG65570:DXI65570 EHC65570:EHE65570 EQY65570:ERA65570 FAU65570:FAW65570 FKQ65570:FKS65570 FUM65570:FUO65570 GEI65570:GEK65570 GOE65570:GOG65570 GYA65570:GYC65570 HHW65570:HHY65570 HRS65570:HRU65570 IBO65570:IBQ65570 ILK65570:ILM65570 IVG65570:IVI65570 JFC65570:JFE65570 JOY65570:JPA65570 JYU65570:JYW65570 KIQ65570:KIS65570 KSM65570:KSO65570 LCI65570:LCK65570 LME65570:LMG65570 LWA65570:LWC65570 MFW65570:MFY65570 MPS65570:MPU65570 MZO65570:MZQ65570 NJK65570:NJM65570 NTG65570:NTI65570 ODC65570:ODE65570 OMY65570:ONA65570 OWU65570:OWW65570 PGQ65570:PGS65570 PQM65570:PQO65570 QAI65570:QAK65570 QKE65570:QKG65570 QUA65570:QUC65570 RDW65570:RDY65570 RNS65570:RNU65570 RXO65570:RXQ65570 SHK65570:SHM65570 SRG65570:SRI65570 TBC65570:TBE65570 TKY65570:TLA65570 TUU65570:TUW65570 UEQ65570:UES65570 UOM65570:UOO65570 UYI65570:UYK65570 VIE65570:VIG65570 VSA65570:VSC65570 WBW65570:WBY65570 WLS65570:WLU65570 WVO65570:WVQ65570 G131106:I131106 JC131106:JE131106 SY131106:TA131106 ACU131106:ACW131106 AMQ131106:AMS131106 AWM131106:AWO131106 BGI131106:BGK131106 BQE131106:BQG131106 CAA131106:CAC131106 CJW131106:CJY131106 CTS131106:CTU131106 DDO131106:DDQ131106 DNK131106:DNM131106 DXG131106:DXI131106 EHC131106:EHE131106 EQY131106:ERA131106 FAU131106:FAW131106 FKQ131106:FKS131106 FUM131106:FUO131106 GEI131106:GEK131106 GOE131106:GOG131106 GYA131106:GYC131106 HHW131106:HHY131106 HRS131106:HRU131106 IBO131106:IBQ131106 ILK131106:ILM131106 IVG131106:IVI131106 JFC131106:JFE131106 JOY131106:JPA131106 JYU131106:JYW131106 KIQ131106:KIS131106 KSM131106:KSO131106 LCI131106:LCK131106 LME131106:LMG131106 LWA131106:LWC131106 MFW131106:MFY131106 MPS131106:MPU131106 MZO131106:MZQ131106 NJK131106:NJM131106 NTG131106:NTI131106 ODC131106:ODE131106 OMY131106:ONA131106 OWU131106:OWW131106 PGQ131106:PGS131106 PQM131106:PQO131106 QAI131106:QAK131106 QKE131106:QKG131106 QUA131106:QUC131106 RDW131106:RDY131106 RNS131106:RNU131106 RXO131106:RXQ131106 SHK131106:SHM131106 SRG131106:SRI131106 TBC131106:TBE131106 TKY131106:TLA131106 TUU131106:TUW131106 UEQ131106:UES131106 UOM131106:UOO131106 UYI131106:UYK131106 VIE131106:VIG131106 VSA131106:VSC131106 WBW131106:WBY131106 WLS131106:WLU131106 WVO131106:WVQ131106 G196642:I196642 JC196642:JE196642 SY196642:TA196642 ACU196642:ACW196642 AMQ196642:AMS196642 AWM196642:AWO196642 BGI196642:BGK196642 BQE196642:BQG196642 CAA196642:CAC196642 CJW196642:CJY196642 CTS196642:CTU196642 DDO196642:DDQ196642 DNK196642:DNM196642 DXG196642:DXI196642 EHC196642:EHE196642 EQY196642:ERA196642 FAU196642:FAW196642 FKQ196642:FKS196642 FUM196642:FUO196642 GEI196642:GEK196642 GOE196642:GOG196642 GYA196642:GYC196642 HHW196642:HHY196642 HRS196642:HRU196642 IBO196642:IBQ196642 ILK196642:ILM196642 IVG196642:IVI196642 JFC196642:JFE196642 JOY196642:JPA196642 JYU196642:JYW196642 KIQ196642:KIS196642 KSM196642:KSO196642 LCI196642:LCK196642 LME196642:LMG196642 LWA196642:LWC196642 MFW196642:MFY196642 MPS196642:MPU196642 MZO196642:MZQ196642 NJK196642:NJM196642 NTG196642:NTI196642 ODC196642:ODE196642 OMY196642:ONA196642 OWU196642:OWW196642 PGQ196642:PGS196642 PQM196642:PQO196642 QAI196642:QAK196642 QKE196642:QKG196642 QUA196642:QUC196642 RDW196642:RDY196642 RNS196642:RNU196642 RXO196642:RXQ196642 SHK196642:SHM196642 SRG196642:SRI196642 TBC196642:TBE196642 TKY196642:TLA196642 TUU196642:TUW196642 UEQ196642:UES196642 UOM196642:UOO196642 UYI196642:UYK196642 VIE196642:VIG196642 VSA196642:VSC196642 WBW196642:WBY196642 WLS196642:WLU196642 WVO196642:WVQ196642 G262178:I262178 JC262178:JE262178 SY262178:TA262178 ACU262178:ACW262178 AMQ262178:AMS262178 AWM262178:AWO262178 BGI262178:BGK262178 BQE262178:BQG262178 CAA262178:CAC262178 CJW262178:CJY262178 CTS262178:CTU262178 DDO262178:DDQ262178 DNK262178:DNM262178 DXG262178:DXI262178 EHC262178:EHE262178 EQY262178:ERA262178 FAU262178:FAW262178 FKQ262178:FKS262178 FUM262178:FUO262178 GEI262178:GEK262178 GOE262178:GOG262178 GYA262178:GYC262178 HHW262178:HHY262178 HRS262178:HRU262178 IBO262178:IBQ262178 ILK262178:ILM262178 IVG262178:IVI262178 JFC262178:JFE262178 JOY262178:JPA262178 JYU262178:JYW262178 KIQ262178:KIS262178 KSM262178:KSO262178 LCI262178:LCK262178 LME262178:LMG262178 LWA262178:LWC262178 MFW262178:MFY262178 MPS262178:MPU262178 MZO262178:MZQ262178 NJK262178:NJM262178 NTG262178:NTI262178 ODC262178:ODE262178 OMY262178:ONA262178 OWU262178:OWW262178 PGQ262178:PGS262178 PQM262178:PQO262178 QAI262178:QAK262178 QKE262178:QKG262178 QUA262178:QUC262178 RDW262178:RDY262178 RNS262178:RNU262178 RXO262178:RXQ262178 SHK262178:SHM262178 SRG262178:SRI262178 TBC262178:TBE262178 TKY262178:TLA262178 TUU262178:TUW262178 UEQ262178:UES262178 UOM262178:UOO262178 UYI262178:UYK262178 VIE262178:VIG262178 VSA262178:VSC262178 WBW262178:WBY262178 WLS262178:WLU262178 WVO262178:WVQ262178 G327714:I327714 JC327714:JE327714 SY327714:TA327714 ACU327714:ACW327714 AMQ327714:AMS327714 AWM327714:AWO327714 BGI327714:BGK327714 BQE327714:BQG327714 CAA327714:CAC327714 CJW327714:CJY327714 CTS327714:CTU327714 DDO327714:DDQ327714 DNK327714:DNM327714 DXG327714:DXI327714 EHC327714:EHE327714 EQY327714:ERA327714 FAU327714:FAW327714 FKQ327714:FKS327714 FUM327714:FUO327714 GEI327714:GEK327714 GOE327714:GOG327714 GYA327714:GYC327714 HHW327714:HHY327714 HRS327714:HRU327714 IBO327714:IBQ327714 ILK327714:ILM327714 IVG327714:IVI327714 JFC327714:JFE327714 JOY327714:JPA327714 JYU327714:JYW327714 KIQ327714:KIS327714 KSM327714:KSO327714 LCI327714:LCK327714 LME327714:LMG327714 LWA327714:LWC327714 MFW327714:MFY327714 MPS327714:MPU327714 MZO327714:MZQ327714 NJK327714:NJM327714 NTG327714:NTI327714 ODC327714:ODE327714 OMY327714:ONA327714 OWU327714:OWW327714 PGQ327714:PGS327714 PQM327714:PQO327714 QAI327714:QAK327714 QKE327714:QKG327714 QUA327714:QUC327714 RDW327714:RDY327714 RNS327714:RNU327714 RXO327714:RXQ327714 SHK327714:SHM327714 SRG327714:SRI327714 TBC327714:TBE327714 TKY327714:TLA327714 TUU327714:TUW327714 UEQ327714:UES327714 UOM327714:UOO327714 UYI327714:UYK327714 VIE327714:VIG327714 VSA327714:VSC327714 WBW327714:WBY327714 WLS327714:WLU327714 WVO327714:WVQ327714 G393250:I393250 JC393250:JE393250 SY393250:TA393250 ACU393250:ACW393250 AMQ393250:AMS393250 AWM393250:AWO393250 BGI393250:BGK393250 BQE393250:BQG393250 CAA393250:CAC393250 CJW393250:CJY393250 CTS393250:CTU393250 DDO393250:DDQ393250 DNK393250:DNM393250 DXG393250:DXI393250 EHC393250:EHE393250 EQY393250:ERA393250 FAU393250:FAW393250 FKQ393250:FKS393250 FUM393250:FUO393250 GEI393250:GEK393250 GOE393250:GOG393250 GYA393250:GYC393250 HHW393250:HHY393250 HRS393250:HRU393250 IBO393250:IBQ393250 ILK393250:ILM393250 IVG393250:IVI393250 JFC393250:JFE393250 JOY393250:JPA393250 JYU393250:JYW393250 KIQ393250:KIS393250 KSM393250:KSO393250 LCI393250:LCK393250 LME393250:LMG393250 LWA393250:LWC393250 MFW393250:MFY393250 MPS393250:MPU393250 MZO393250:MZQ393250 NJK393250:NJM393250 NTG393250:NTI393250 ODC393250:ODE393250 OMY393250:ONA393250 OWU393250:OWW393250 PGQ393250:PGS393250 PQM393250:PQO393250 QAI393250:QAK393250 QKE393250:QKG393250 QUA393250:QUC393250 RDW393250:RDY393250 RNS393250:RNU393250 RXO393250:RXQ393250 SHK393250:SHM393250 SRG393250:SRI393250 TBC393250:TBE393250 TKY393250:TLA393250 TUU393250:TUW393250 UEQ393250:UES393250 UOM393250:UOO393250 UYI393250:UYK393250 VIE393250:VIG393250 VSA393250:VSC393250 WBW393250:WBY393250 WLS393250:WLU393250 WVO393250:WVQ393250 G458786:I458786 JC458786:JE458786 SY458786:TA458786 ACU458786:ACW458786 AMQ458786:AMS458786 AWM458786:AWO458786 BGI458786:BGK458786 BQE458786:BQG458786 CAA458786:CAC458786 CJW458786:CJY458786 CTS458786:CTU458786 DDO458786:DDQ458786 DNK458786:DNM458786 DXG458786:DXI458786 EHC458786:EHE458786 EQY458786:ERA458786 FAU458786:FAW458786 FKQ458786:FKS458786 FUM458786:FUO458786 GEI458786:GEK458786 GOE458786:GOG458786 GYA458786:GYC458786 HHW458786:HHY458786 HRS458786:HRU458786 IBO458786:IBQ458786 ILK458786:ILM458786 IVG458786:IVI458786 JFC458786:JFE458786 JOY458786:JPA458786 JYU458786:JYW458786 KIQ458786:KIS458786 KSM458786:KSO458786 LCI458786:LCK458786 LME458786:LMG458786 LWA458786:LWC458786 MFW458786:MFY458786 MPS458786:MPU458786 MZO458786:MZQ458786 NJK458786:NJM458786 NTG458786:NTI458786 ODC458786:ODE458786 OMY458786:ONA458786 OWU458786:OWW458786 PGQ458786:PGS458786 PQM458786:PQO458786 QAI458786:QAK458786 QKE458786:QKG458786 QUA458786:QUC458786 RDW458786:RDY458786 RNS458786:RNU458786 RXO458786:RXQ458786 SHK458786:SHM458786 SRG458786:SRI458786 TBC458786:TBE458786 TKY458786:TLA458786 TUU458786:TUW458786 UEQ458786:UES458786 UOM458786:UOO458786 UYI458786:UYK458786 VIE458786:VIG458786 VSA458786:VSC458786 WBW458786:WBY458786 WLS458786:WLU458786 WVO458786:WVQ458786 G524322:I524322 JC524322:JE524322 SY524322:TA524322 ACU524322:ACW524322 AMQ524322:AMS524322 AWM524322:AWO524322 BGI524322:BGK524322 BQE524322:BQG524322 CAA524322:CAC524322 CJW524322:CJY524322 CTS524322:CTU524322 DDO524322:DDQ524322 DNK524322:DNM524322 DXG524322:DXI524322 EHC524322:EHE524322 EQY524322:ERA524322 FAU524322:FAW524322 FKQ524322:FKS524322 FUM524322:FUO524322 GEI524322:GEK524322 GOE524322:GOG524322 GYA524322:GYC524322 HHW524322:HHY524322 HRS524322:HRU524322 IBO524322:IBQ524322 ILK524322:ILM524322 IVG524322:IVI524322 JFC524322:JFE524322 JOY524322:JPA524322 JYU524322:JYW524322 KIQ524322:KIS524322 KSM524322:KSO524322 LCI524322:LCK524322 LME524322:LMG524322 LWA524322:LWC524322 MFW524322:MFY524322 MPS524322:MPU524322 MZO524322:MZQ524322 NJK524322:NJM524322 NTG524322:NTI524322 ODC524322:ODE524322 OMY524322:ONA524322 OWU524322:OWW524322 PGQ524322:PGS524322 PQM524322:PQO524322 QAI524322:QAK524322 QKE524322:QKG524322 QUA524322:QUC524322 RDW524322:RDY524322 RNS524322:RNU524322 RXO524322:RXQ524322 SHK524322:SHM524322 SRG524322:SRI524322 TBC524322:TBE524322 TKY524322:TLA524322 TUU524322:TUW524322 UEQ524322:UES524322 UOM524322:UOO524322 UYI524322:UYK524322 VIE524322:VIG524322 VSA524322:VSC524322 WBW524322:WBY524322 WLS524322:WLU524322 WVO524322:WVQ524322 G589858:I589858 JC589858:JE589858 SY589858:TA589858 ACU589858:ACW589858 AMQ589858:AMS589858 AWM589858:AWO589858 BGI589858:BGK589858 BQE589858:BQG589858 CAA589858:CAC589858 CJW589858:CJY589858 CTS589858:CTU589858 DDO589858:DDQ589858 DNK589858:DNM589858 DXG589858:DXI589858 EHC589858:EHE589858 EQY589858:ERA589858 FAU589858:FAW589858 FKQ589858:FKS589858 FUM589858:FUO589858 GEI589858:GEK589858 GOE589858:GOG589858 GYA589858:GYC589858 HHW589858:HHY589858 HRS589858:HRU589858 IBO589858:IBQ589858 ILK589858:ILM589858 IVG589858:IVI589858 JFC589858:JFE589858 JOY589858:JPA589858 JYU589858:JYW589858 KIQ589858:KIS589858 KSM589858:KSO589858 LCI589858:LCK589858 LME589858:LMG589858 LWA589858:LWC589858 MFW589858:MFY589858 MPS589858:MPU589858 MZO589858:MZQ589858 NJK589858:NJM589858 NTG589858:NTI589858 ODC589858:ODE589858 OMY589858:ONA589858 OWU589858:OWW589858 PGQ589858:PGS589858 PQM589858:PQO589858 QAI589858:QAK589858 QKE589858:QKG589858 QUA589858:QUC589858 RDW589858:RDY589858 RNS589858:RNU589858 RXO589858:RXQ589858 SHK589858:SHM589858 SRG589858:SRI589858 TBC589858:TBE589858 TKY589858:TLA589858 TUU589858:TUW589858 UEQ589858:UES589858 UOM589858:UOO589858 UYI589858:UYK589858 VIE589858:VIG589858 VSA589858:VSC589858 WBW589858:WBY589858 WLS589858:WLU589858 WVO589858:WVQ589858 G655394:I655394 JC655394:JE655394 SY655394:TA655394 ACU655394:ACW655394 AMQ655394:AMS655394 AWM655394:AWO655394 BGI655394:BGK655394 BQE655394:BQG655394 CAA655394:CAC655394 CJW655394:CJY655394 CTS655394:CTU655394 DDO655394:DDQ655394 DNK655394:DNM655394 DXG655394:DXI655394 EHC655394:EHE655394 EQY655394:ERA655394 FAU655394:FAW655394 FKQ655394:FKS655394 FUM655394:FUO655394 GEI655394:GEK655394 GOE655394:GOG655394 GYA655394:GYC655394 HHW655394:HHY655394 HRS655394:HRU655394 IBO655394:IBQ655394 ILK655394:ILM655394 IVG655394:IVI655394 JFC655394:JFE655394 JOY655394:JPA655394 JYU655394:JYW655394 KIQ655394:KIS655394 KSM655394:KSO655394 LCI655394:LCK655394 LME655394:LMG655394 LWA655394:LWC655394 MFW655394:MFY655394 MPS655394:MPU655394 MZO655394:MZQ655394 NJK655394:NJM655394 NTG655394:NTI655394 ODC655394:ODE655394 OMY655394:ONA655394 OWU655394:OWW655394 PGQ655394:PGS655394 PQM655394:PQO655394 QAI655394:QAK655394 QKE655394:QKG655394 QUA655394:QUC655394 RDW655394:RDY655394 RNS655394:RNU655394 RXO655394:RXQ655394 SHK655394:SHM655394 SRG655394:SRI655394 TBC655394:TBE655394 TKY655394:TLA655394 TUU655394:TUW655394 UEQ655394:UES655394 UOM655394:UOO655394 UYI655394:UYK655394 VIE655394:VIG655394 VSA655394:VSC655394 WBW655394:WBY655394 WLS655394:WLU655394 WVO655394:WVQ655394 G720930:I720930 JC720930:JE720930 SY720930:TA720930 ACU720930:ACW720930 AMQ720930:AMS720930 AWM720930:AWO720930 BGI720930:BGK720930 BQE720930:BQG720930 CAA720930:CAC720930 CJW720930:CJY720930 CTS720930:CTU720930 DDO720930:DDQ720930 DNK720930:DNM720930 DXG720930:DXI720930 EHC720930:EHE720930 EQY720930:ERA720930 FAU720930:FAW720930 FKQ720930:FKS720930 FUM720930:FUO720930 GEI720930:GEK720930 GOE720930:GOG720930 GYA720930:GYC720930 HHW720930:HHY720930 HRS720930:HRU720930 IBO720930:IBQ720930 ILK720930:ILM720930 IVG720930:IVI720930 JFC720930:JFE720930 JOY720930:JPA720930 JYU720930:JYW720930 KIQ720930:KIS720930 KSM720930:KSO720930 LCI720930:LCK720930 LME720930:LMG720930 LWA720930:LWC720930 MFW720930:MFY720930 MPS720930:MPU720930 MZO720930:MZQ720930 NJK720930:NJM720930 NTG720930:NTI720930 ODC720930:ODE720930 OMY720930:ONA720930 OWU720930:OWW720930 PGQ720930:PGS720930 PQM720930:PQO720930 QAI720930:QAK720930 QKE720930:QKG720930 QUA720930:QUC720930 RDW720930:RDY720930 RNS720930:RNU720930 RXO720930:RXQ720930 SHK720930:SHM720930 SRG720930:SRI720930 TBC720930:TBE720930 TKY720930:TLA720930 TUU720930:TUW720930 UEQ720930:UES720930 UOM720930:UOO720930 UYI720930:UYK720930 VIE720930:VIG720930 VSA720930:VSC720930 WBW720930:WBY720930 WLS720930:WLU720930 WVO720930:WVQ720930 G786466:I786466 JC786466:JE786466 SY786466:TA786466 ACU786466:ACW786466 AMQ786466:AMS786466 AWM786466:AWO786466 BGI786466:BGK786466 BQE786466:BQG786466 CAA786466:CAC786466 CJW786466:CJY786466 CTS786466:CTU786466 DDO786466:DDQ786466 DNK786466:DNM786466 DXG786466:DXI786466 EHC786466:EHE786466 EQY786466:ERA786466 FAU786466:FAW786466 FKQ786466:FKS786466 FUM786466:FUO786466 GEI786466:GEK786466 GOE786466:GOG786466 GYA786466:GYC786466 HHW786466:HHY786466 HRS786466:HRU786466 IBO786466:IBQ786466 ILK786466:ILM786466 IVG786466:IVI786466 JFC786466:JFE786466 JOY786466:JPA786466 JYU786466:JYW786466 KIQ786466:KIS786466 KSM786466:KSO786466 LCI786466:LCK786466 LME786466:LMG786466 LWA786466:LWC786466 MFW786466:MFY786466 MPS786466:MPU786466 MZO786466:MZQ786466 NJK786466:NJM786466 NTG786466:NTI786466 ODC786466:ODE786466 OMY786466:ONA786466 OWU786466:OWW786466 PGQ786466:PGS786466 PQM786466:PQO786466 QAI786466:QAK786466 QKE786466:QKG786466 QUA786466:QUC786466 RDW786466:RDY786466 RNS786466:RNU786466 RXO786466:RXQ786466 SHK786466:SHM786466 SRG786466:SRI786466 TBC786466:TBE786466 TKY786466:TLA786466 TUU786466:TUW786466 UEQ786466:UES786466 UOM786466:UOO786466 UYI786466:UYK786466 VIE786466:VIG786466 VSA786466:VSC786466 WBW786466:WBY786466 WLS786466:WLU786466 WVO786466:WVQ786466 G852002:I852002 JC852002:JE852002 SY852002:TA852002 ACU852002:ACW852002 AMQ852002:AMS852002 AWM852002:AWO852002 BGI852002:BGK852002 BQE852002:BQG852002 CAA852002:CAC852002 CJW852002:CJY852002 CTS852002:CTU852002 DDO852002:DDQ852002 DNK852002:DNM852002 DXG852002:DXI852002 EHC852002:EHE852002 EQY852002:ERA852002 FAU852002:FAW852002 FKQ852002:FKS852002 FUM852002:FUO852002 GEI852002:GEK852002 GOE852002:GOG852002 GYA852002:GYC852002 HHW852002:HHY852002 HRS852002:HRU852002 IBO852002:IBQ852002 ILK852002:ILM852002 IVG852002:IVI852002 JFC852002:JFE852002 JOY852002:JPA852002 JYU852002:JYW852002 KIQ852002:KIS852002 KSM852002:KSO852002 LCI852002:LCK852002 LME852002:LMG852002 LWA852002:LWC852002 MFW852002:MFY852002 MPS852002:MPU852002 MZO852002:MZQ852002 NJK852002:NJM852002 NTG852002:NTI852002 ODC852002:ODE852002 OMY852002:ONA852002 OWU852002:OWW852002 PGQ852002:PGS852002 PQM852002:PQO852002 QAI852002:QAK852002 QKE852002:QKG852002 QUA852002:QUC852002 RDW852002:RDY852002 RNS852002:RNU852002 RXO852002:RXQ852002 SHK852002:SHM852002 SRG852002:SRI852002 TBC852002:TBE852002 TKY852002:TLA852002 TUU852002:TUW852002 UEQ852002:UES852002 UOM852002:UOO852002 UYI852002:UYK852002 VIE852002:VIG852002 VSA852002:VSC852002 WBW852002:WBY852002 WLS852002:WLU852002 WVO852002:WVQ852002 G917538:I917538 JC917538:JE917538 SY917538:TA917538 ACU917538:ACW917538 AMQ917538:AMS917538 AWM917538:AWO917538 BGI917538:BGK917538 BQE917538:BQG917538 CAA917538:CAC917538 CJW917538:CJY917538 CTS917538:CTU917538 DDO917538:DDQ917538 DNK917538:DNM917538 DXG917538:DXI917538 EHC917538:EHE917538 EQY917538:ERA917538 FAU917538:FAW917538 FKQ917538:FKS917538 FUM917538:FUO917538 GEI917538:GEK917538 GOE917538:GOG917538 GYA917538:GYC917538 HHW917538:HHY917538 HRS917538:HRU917538 IBO917538:IBQ917538 ILK917538:ILM917538 IVG917538:IVI917538 JFC917538:JFE917538 JOY917538:JPA917538 JYU917538:JYW917538 KIQ917538:KIS917538 KSM917538:KSO917538 LCI917538:LCK917538 LME917538:LMG917538 LWA917538:LWC917538 MFW917538:MFY917538 MPS917538:MPU917538 MZO917538:MZQ917538 NJK917538:NJM917538 NTG917538:NTI917538 ODC917538:ODE917538 OMY917538:ONA917538 OWU917538:OWW917538 PGQ917538:PGS917538 PQM917538:PQO917538 QAI917538:QAK917538 QKE917538:QKG917538 QUA917538:QUC917538 RDW917538:RDY917538 RNS917538:RNU917538 RXO917538:RXQ917538 SHK917538:SHM917538 SRG917538:SRI917538 TBC917538:TBE917538 TKY917538:TLA917538 TUU917538:TUW917538 UEQ917538:UES917538 UOM917538:UOO917538 UYI917538:UYK917538 VIE917538:VIG917538 VSA917538:VSC917538 WBW917538:WBY917538 WLS917538:WLU917538 WVO917538:WVQ917538 G983074:I983074 JC983074:JE983074 SY983074:TA983074 ACU983074:ACW983074 AMQ983074:AMS983074 AWM983074:AWO983074 BGI983074:BGK983074 BQE983074:BQG983074 CAA983074:CAC983074 CJW983074:CJY983074 CTS983074:CTU983074 DDO983074:DDQ983074 DNK983074:DNM983074 DXG983074:DXI983074 EHC983074:EHE983074 EQY983074:ERA983074 FAU983074:FAW983074 FKQ983074:FKS983074 FUM983074:FUO983074 GEI983074:GEK983074 GOE983074:GOG983074 GYA983074:GYC983074 HHW983074:HHY983074 HRS983074:HRU983074 IBO983074:IBQ983074 ILK983074:ILM983074 IVG983074:IVI983074 JFC983074:JFE983074 JOY983074:JPA983074 JYU983074:JYW983074 KIQ983074:KIS983074 KSM983074:KSO983074 LCI983074:LCK983074 LME983074:LMG983074 LWA983074:LWC983074 MFW983074:MFY983074 MPS983074:MPU983074 MZO983074:MZQ983074 NJK983074:NJM983074 NTG983074:NTI983074 ODC983074:ODE983074 OMY983074:ONA983074 OWU983074:OWW983074 PGQ983074:PGS983074 PQM983074:PQO983074 QAI983074:QAK983074 QKE983074:QKG983074 QUA983074:QUC983074 RDW983074:RDY983074 RNS983074:RNU983074 RXO983074:RXQ983074 SHK983074:SHM983074 SRG983074:SRI983074 TBC983074:TBE983074 TKY983074:TLA983074 TUU983074:TUW983074 UEQ983074:UES983074 UOM983074:UOO983074 UYI983074:UYK983074 VIE983074:VIG983074 VSA983074:VSC983074 WBW983074:WBY983074 WLS983074:WLU983074 WVO983074:WVQ983074 M32:P32 JI32:JL32 TE32:TH32 ADA32:ADD32 AMW32:AMZ32 AWS32:AWV32 BGO32:BGR32 BQK32:BQN32 CAG32:CAJ32 CKC32:CKF32 CTY32:CUB32 DDU32:DDX32 DNQ32:DNT32 DXM32:DXP32 EHI32:EHL32 ERE32:ERH32 FBA32:FBD32 FKW32:FKZ32 FUS32:FUV32 GEO32:GER32 GOK32:GON32 GYG32:GYJ32 HIC32:HIF32 HRY32:HSB32 IBU32:IBX32 ILQ32:ILT32 IVM32:IVP32 JFI32:JFL32 JPE32:JPH32 JZA32:JZD32 KIW32:KIZ32 KSS32:KSV32 LCO32:LCR32 LMK32:LMN32 LWG32:LWJ32 MGC32:MGF32 MPY32:MQB32 MZU32:MZX32 NJQ32:NJT32 NTM32:NTP32 ODI32:ODL32 ONE32:ONH32 OXA32:OXD32 PGW32:PGZ32 PQS32:PQV32 QAO32:QAR32 QKK32:QKN32 QUG32:QUJ32 REC32:REF32 RNY32:ROB32 RXU32:RXX32 SHQ32:SHT32 SRM32:SRP32 TBI32:TBL32 TLE32:TLH32 TVA32:TVD32 UEW32:UEZ32 UOS32:UOV32 UYO32:UYR32 VIK32:VIN32 VSG32:VSJ32 WCC32:WCF32 WLY32:WMB32 WVU32:WVX32 M65570:P65570 JI65570:JL65570 TE65570:TH65570 ADA65570:ADD65570 AMW65570:AMZ65570 AWS65570:AWV65570 BGO65570:BGR65570 BQK65570:BQN65570 CAG65570:CAJ65570 CKC65570:CKF65570 CTY65570:CUB65570 DDU65570:DDX65570 DNQ65570:DNT65570 DXM65570:DXP65570 EHI65570:EHL65570 ERE65570:ERH65570 FBA65570:FBD65570 FKW65570:FKZ65570 FUS65570:FUV65570 GEO65570:GER65570 GOK65570:GON65570 GYG65570:GYJ65570 HIC65570:HIF65570 HRY65570:HSB65570 IBU65570:IBX65570 ILQ65570:ILT65570 IVM65570:IVP65570 JFI65570:JFL65570 JPE65570:JPH65570 JZA65570:JZD65570 KIW65570:KIZ65570 KSS65570:KSV65570 LCO65570:LCR65570 LMK65570:LMN65570 LWG65570:LWJ65570 MGC65570:MGF65570 MPY65570:MQB65570 MZU65570:MZX65570 NJQ65570:NJT65570 NTM65570:NTP65570 ODI65570:ODL65570 ONE65570:ONH65570 OXA65570:OXD65570 PGW65570:PGZ65570 PQS65570:PQV65570 QAO65570:QAR65570 QKK65570:QKN65570 QUG65570:QUJ65570 REC65570:REF65570 RNY65570:ROB65570 RXU65570:RXX65570 SHQ65570:SHT65570 SRM65570:SRP65570 TBI65570:TBL65570 TLE65570:TLH65570 TVA65570:TVD65570 UEW65570:UEZ65570 UOS65570:UOV65570 UYO65570:UYR65570 VIK65570:VIN65570 VSG65570:VSJ65570 WCC65570:WCF65570 WLY65570:WMB65570 WVU65570:WVX65570 M131106:P131106 JI131106:JL131106 TE131106:TH131106 ADA131106:ADD131106 AMW131106:AMZ131106 AWS131106:AWV131106 BGO131106:BGR131106 BQK131106:BQN131106 CAG131106:CAJ131106 CKC131106:CKF131106 CTY131106:CUB131106 DDU131106:DDX131106 DNQ131106:DNT131106 DXM131106:DXP131106 EHI131106:EHL131106 ERE131106:ERH131106 FBA131106:FBD131106 FKW131106:FKZ131106 FUS131106:FUV131106 GEO131106:GER131106 GOK131106:GON131106 GYG131106:GYJ131106 HIC131106:HIF131106 HRY131106:HSB131106 IBU131106:IBX131106 ILQ131106:ILT131106 IVM131106:IVP131106 JFI131106:JFL131106 JPE131106:JPH131106 JZA131106:JZD131106 KIW131106:KIZ131106 KSS131106:KSV131106 LCO131106:LCR131106 LMK131106:LMN131106 LWG131106:LWJ131106 MGC131106:MGF131106 MPY131106:MQB131106 MZU131106:MZX131106 NJQ131106:NJT131106 NTM131106:NTP131106 ODI131106:ODL131106 ONE131106:ONH131106 OXA131106:OXD131106 PGW131106:PGZ131106 PQS131106:PQV131106 QAO131106:QAR131106 QKK131106:QKN131106 QUG131106:QUJ131106 REC131106:REF131106 RNY131106:ROB131106 RXU131106:RXX131106 SHQ131106:SHT131106 SRM131106:SRP131106 TBI131106:TBL131106 TLE131106:TLH131106 TVA131106:TVD131106 UEW131106:UEZ131106 UOS131106:UOV131106 UYO131106:UYR131106 VIK131106:VIN131106 VSG131106:VSJ131106 WCC131106:WCF131106 WLY131106:WMB131106 WVU131106:WVX131106 M196642:P196642 JI196642:JL196642 TE196642:TH196642 ADA196642:ADD196642 AMW196642:AMZ196642 AWS196642:AWV196642 BGO196642:BGR196642 BQK196642:BQN196642 CAG196642:CAJ196642 CKC196642:CKF196642 CTY196642:CUB196642 DDU196642:DDX196642 DNQ196642:DNT196642 DXM196642:DXP196642 EHI196642:EHL196642 ERE196642:ERH196642 FBA196642:FBD196642 FKW196642:FKZ196642 FUS196642:FUV196642 GEO196642:GER196642 GOK196642:GON196642 GYG196642:GYJ196642 HIC196642:HIF196642 HRY196642:HSB196642 IBU196642:IBX196642 ILQ196642:ILT196642 IVM196642:IVP196642 JFI196642:JFL196642 JPE196642:JPH196642 JZA196642:JZD196642 KIW196642:KIZ196642 KSS196642:KSV196642 LCO196642:LCR196642 LMK196642:LMN196642 LWG196642:LWJ196642 MGC196642:MGF196642 MPY196642:MQB196642 MZU196642:MZX196642 NJQ196642:NJT196642 NTM196642:NTP196642 ODI196642:ODL196642 ONE196642:ONH196642 OXA196642:OXD196642 PGW196642:PGZ196642 PQS196642:PQV196642 QAO196642:QAR196642 QKK196642:QKN196642 QUG196642:QUJ196642 REC196642:REF196642 RNY196642:ROB196642 RXU196642:RXX196642 SHQ196642:SHT196642 SRM196642:SRP196642 TBI196642:TBL196642 TLE196642:TLH196642 TVA196642:TVD196642 UEW196642:UEZ196642 UOS196642:UOV196642 UYO196642:UYR196642 VIK196642:VIN196642 VSG196642:VSJ196642 WCC196642:WCF196642 WLY196642:WMB196642 WVU196642:WVX196642 M262178:P262178 JI262178:JL262178 TE262178:TH262178 ADA262178:ADD262178 AMW262178:AMZ262178 AWS262178:AWV262178 BGO262178:BGR262178 BQK262178:BQN262178 CAG262178:CAJ262178 CKC262178:CKF262178 CTY262178:CUB262178 DDU262178:DDX262178 DNQ262178:DNT262178 DXM262178:DXP262178 EHI262178:EHL262178 ERE262178:ERH262178 FBA262178:FBD262178 FKW262178:FKZ262178 FUS262178:FUV262178 GEO262178:GER262178 GOK262178:GON262178 GYG262178:GYJ262178 HIC262178:HIF262178 HRY262178:HSB262178 IBU262178:IBX262178 ILQ262178:ILT262178 IVM262178:IVP262178 JFI262178:JFL262178 JPE262178:JPH262178 JZA262178:JZD262178 KIW262178:KIZ262178 KSS262178:KSV262178 LCO262178:LCR262178 LMK262178:LMN262178 LWG262178:LWJ262178 MGC262178:MGF262178 MPY262178:MQB262178 MZU262178:MZX262178 NJQ262178:NJT262178 NTM262178:NTP262178 ODI262178:ODL262178 ONE262178:ONH262178 OXA262178:OXD262178 PGW262178:PGZ262178 PQS262178:PQV262178 QAO262178:QAR262178 QKK262178:QKN262178 QUG262178:QUJ262178 REC262178:REF262178 RNY262178:ROB262178 RXU262178:RXX262178 SHQ262178:SHT262178 SRM262178:SRP262178 TBI262178:TBL262178 TLE262178:TLH262178 TVA262178:TVD262178 UEW262178:UEZ262178 UOS262178:UOV262178 UYO262178:UYR262178 VIK262178:VIN262178 VSG262178:VSJ262178 WCC262178:WCF262178 WLY262178:WMB262178 WVU262178:WVX262178 M327714:P327714 JI327714:JL327714 TE327714:TH327714 ADA327714:ADD327714 AMW327714:AMZ327714 AWS327714:AWV327714 BGO327714:BGR327714 BQK327714:BQN327714 CAG327714:CAJ327714 CKC327714:CKF327714 CTY327714:CUB327714 DDU327714:DDX327714 DNQ327714:DNT327714 DXM327714:DXP327714 EHI327714:EHL327714 ERE327714:ERH327714 FBA327714:FBD327714 FKW327714:FKZ327714 FUS327714:FUV327714 GEO327714:GER327714 GOK327714:GON327714 GYG327714:GYJ327714 HIC327714:HIF327714 HRY327714:HSB327714 IBU327714:IBX327714 ILQ327714:ILT327714 IVM327714:IVP327714 JFI327714:JFL327714 JPE327714:JPH327714 JZA327714:JZD327714 KIW327714:KIZ327714 KSS327714:KSV327714 LCO327714:LCR327714 LMK327714:LMN327714 LWG327714:LWJ327714 MGC327714:MGF327714 MPY327714:MQB327714 MZU327714:MZX327714 NJQ327714:NJT327714 NTM327714:NTP327714 ODI327714:ODL327714 ONE327714:ONH327714 OXA327714:OXD327714 PGW327714:PGZ327714 PQS327714:PQV327714 QAO327714:QAR327714 QKK327714:QKN327714 QUG327714:QUJ327714 REC327714:REF327714 RNY327714:ROB327714 RXU327714:RXX327714 SHQ327714:SHT327714 SRM327714:SRP327714 TBI327714:TBL327714 TLE327714:TLH327714 TVA327714:TVD327714 UEW327714:UEZ327714 UOS327714:UOV327714 UYO327714:UYR327714 VIK327714:VIN327714 VSG327714:VSJ327714 WCC327714:WCF327714 WLY327714:WMB327714 WVU327714:WVX327714 M393250:P393250 JI393250:JL393250 TE393250:TH393250 ADA393250:ADD393250 AMW393250:AMZ393250 AWS393250:AWV393250 BGO393250:BGR393250 BQK393250:BQN393250 CAG393250:CAJ393250 CKC393250:CKF393250 CTY393250:CUB393250 DDU393250:DDX393250 DNQ393250:DNT393250 DXM393250:DXP393250 EHI393250:EHL393250 ERE393250:ERH393250 FBA393250:FBD393250 FKW393250:FKZ393250 FUS393250:FUV393250 GEO393250:GER393250 GOK393250:GON393250 GYG393250:GYJ393250 HIC393250:HIF393250 HRY393250:HSB393250 IBU393250:IBX393250 ILQ393250:ILT393250 IVM393250:IVP393250 JFI393250:JFL393250 JPE393250:JPH393250 JZA393250:JZD393250 KIW393250:KIZ393250 KSS393250:KSV393250 LCO393250:LCR393250 LMK393250:LMN393250 LWG393250:LWJ393250 MGC393250:MGF393250 MPY393250:MQB393250 MZU393250:MZX393250 NJQ393250:NJT393250 NTM393250:NTP393250 ODI393250:ODL393250 ONE393250:ONH393250 OXA393250:OXD393250 PGW393250:PGZ393250 PQS393250:PQV393250 QAO393250:QAR393250 QKK393250:QKN393250 QUG393250:QUJ393250 REC393250:REF393250 RNY393250:ROB393250 RXU393250:RXX393250 SHQ393250:SHT393250 SRM393250:SRP393250 TBI393250:TBL393250 TLE393250:TLH393250 TVA393250:TVD393250 UEW393250:UEZ393250 UOS393250:UOV393250 UYO393250:UYR393250 VIK393250:VIN393250 VSG393250:VSJ393250 WCC393250:WCF393250 WLY393250:WMB393250 WVU393250:WVX393250 M458786:P458786 JI458786:JL458786 TE458786:TH458786 ADA458786:ADD458786 AMW458786:AMZ458786 AWS458786:AWV458786 BGO458786:BGR458786 BQK458786:BQN458786 CAG458786:CAJ458786 CKC458786:CKF458786 CTY458786:CUB458786 DDU458786:DDX458786 DNQ458786:DNT458786 DXM458786:DXP458786 EHI458786:EHL458786 ERE458786:ERH458786 FBA458786:FBD458786 FKW458786:FKZ458786 FUS458786:FUV458786 GEO458786:GER458786 GOK458786:GON458786 GYG458786:GYJ458786 HIC458786:HIF458786 HRY458786:HSB458786 IBU458786:IBX458786 ILQ458786:ILT458786 IVM458786:IVP458786 JFI458786:JFL458786 JPE458786:JPH458786 JZA458786:JZD458786 KIW458786:KIZ458786 KSS458786:KSV458786 LCO458786:LCR458786 LMK458786:LMN458786 LWG458786:LWJ458786 MGC458786:MGF458786 MPY458786:MQB458786 MZU458786:MZX458786 NJQ458786:NJT458786 NTM458786:NTP458786 ODI458786:ODL458786 ONE458786:ONH458786 OXA458786:OXD458786 PGW458786:PGZ458786 PQS458786:PQV458786 QAO458786:QAR458786 QKK458786:QKN458786 QUG458786:QUJ458786 REC458786:REF458786 RNY458786:ROB458786 RXU458786:RXX458786 SHQ458786:SHT458786 SRM458786:SRP458786 TBI458786:TBL458786 TLE458786:TLH458786 TVA458786:TVD458786 UEW458786:UEZ458786 UOS458786:UOV458786 UYO458786:UYR458786 VIK458786:VIN458786 VSG458786:VSJ458786 WCC458786:WCF458786 WLY458786:WMB458786 WVU458786:WVX458786 M524322:P524322 JI524322:JL524322 TE524322:TH524322 ADA524322:ADD524322 AMW524322:AMZ524322 AWS524322:AWV524322 BGO524322:BGR524322 BQK524322:BQN524322 CAG524322:CAJ524322 CKC524322:CKF524322 CTY524322:CUB524322 DDU524322:DDX524322 DNQ524322:DNT524322 DXM524322:DXP524322 EHI524322:EHL524322 ERE524322:ERH524322 FBA524322:FBD524322 FKW524322:FKZ524322 FUS524322:FUV524322 GEO524322:GER524322 GOK524322:GON524322 GYG524322:GYJ524322 HIC524322:HIF524322 HRY524322:HSB524322 IBU524322:IBX524322 ILQ524322:ILT524322 IVM524322:IVP524322 JFI524322:JFL524322 JPE524322:JPH524322 JZA524322:JZD524322 KIW524322:KIZ524322 KSS524322:KSV524322 LCO524322:LCR524322 LMK524322:LMN524322 LWG524322:LWJ524322 MGC524322:MGF524322 MPY524322:MQB524322 MZU524322:MZX524322 NJQ524322:NJT524322 NTM524322:NTP524322 ODI524322:ODL524322 ONE524322:ONH524322 OXA524322:OXD524322 PGW524322:PGZ524322 PQS524322:PQV524322 QAO524322:QAR524322 QKK524322:QKN524322 QUG524322:QUJ524322 REC524322:REF524322 RNY524322:ROB524322 RXU524322:RXX524322 SHQ524322:SHT524322 SRM524322:SRP524322 TBI524322:TBL524322 TLE524322:TLH524322 TVA524322:TVD524322 UEW524322:UEZ524322 UOS524322:UOV524322 UYO524322:UYR524322 VIK524322:VIN524322 VSG524322:VSJ524322 WCC524322:WCF524322 WLY524322:WMB524322 WVU524322:WVX524322 M589858:P589858 JI589858:JL589858 TE589858:TH589858 ADA589858:ADD589858 AMW589858:AMZ589858 AWS589858:AWV589858 BGO589858:BGR589858 BQK589858:BQN589858 CAG589858:CAJ589858 CKC589858:CKF589858 CTY589858:CUB589858 DDU589858:DDX589858 DNQ589858:DNT589858 DXM589858:DXP589858 EHI589858:EHL589858 ERE589858:ERH589858 FBA589858:FBD589858 FKW589858:FKZ589858 FUS589858:FUV589858 GEO589858:GER589858 GOK589858:GON589858 GYG589858:GYJ589858 HIC589858:HIF589858 HRY589858:HSB589858 IBU589858:IBX589858 ILQ589858:ILT589858 IVM589858:IVP589858 JFI589858:JFL589858 JPE589858:JPH589858 JZA589858:JZD589858 KIW589858:KIZ589858 KSS589858:KSV589858 LCO589858:LCR589858 LMK589858:LMN589858 LWG589858:LWJ589858 MGC589858:MGF589858 MPY589858:MQB589858 MZU589858:MZX589858 NJQ589858:NJT589858 NTM589858:NTP589858 ODI589858:ODL589858 ONE589858:ONH589858 OXA589858:OXD589858 PGW589858:PGZ589858 PQS589858:PQV589858 QAO589858:QAR589858 QKK589858:QKN589858 QUG589858:QUJ589858 REC589858:REF589858 RNY589858:ROB589858 RXU589858:RXX589858 SHQ589858:SHT589858 SRM589858:SRP589858 TBI589858:TBL589858 TLE589858:TLH589858 TVA589858:TVD589858 UEW589858:UEZ589858 UOS589858:UOV589858 UYO589858:UYR589858 VIK589858:VIN589858 VSG589858:VSJ589858 WCC589858:WCF589858 WLY589858:WMB589858 WVU589858:WVX589858 M655394:P655394 JI655394:JL655394 TE655394:TH655394 ADA655394:ADD655394 AMW655394:AMZ655394 AWS655394:AWV655394 BGO655394:BGR655394 BQK655394:BQN655394 CAG655394:CAJ655394 CKC655394:CKF655394 CTY655394:CUB655394 DDU655394:DDX655394 DNQ655394:DNT655394 DXM655394:DXP655394 EHI655394:EHL655394 ERE655394:ERH655394 FBA655394:FBD655394 FKW655394:FKZ655394 FUS655394:FUV655394 GEO655394:GER655394 GOK655394:GON655394 GYG655394:GYJ655394 HIC655394:HIF655394 HRY655394:HSB655394 IBU655394:IBX655394 ILQ655394:ILT655394 IVM655394:IVP655394 JFI655394:JFL655394 JPE655394:JPH655394 JZA655394:JZD655394 KIW655394:KIZ655394 KSS655394:KSV655394 LCO655394:LCR655394 LMK655394:LMN655394 LWG655394:LWJ655394 MGC655394:MGF655394 MPY655394:MQB655394 MZU655394:MZX655394 NJQ655394:NJT655394 NTM655394:NTP655394 ODI655394:ODL655394 ONE655394:ONH655394 OXA655394:OXD655394 PGW655394:PGZ655394 PQS655394:PQV655394 QAO655394:QAR655394 QKK655394:QKN655394 QUG655394:QUJ655394 REC655394:REF655394 RNY655394:ROB655394 RXU655394:RXX655394 SHQ655394:SHT655394 SRM655394:SRP655394 TBI655394:TBL655394 TLE655394:TLH655394 TVA655394:TVD655394 UEW655394:UEZ655394 UOS655394:UOV655394 UYO655394:UYR655394 VIK655394:VIN655394 VSG655394:VSJ655394 WCC655394:WCF655394 WLY655394:WMB655394 WVU655394:WVX655394 M720930:P720930 JI720930:JL720930 TE720930:TH720930 ADA720930:ADD720930 AMW720930:AMZ720930 AWS720930:AWV720930 BGO720930:BGR720930 BQK720930:BQN720930 CAG720930:CAJ720930 CKC720930:CKF720930 CTY720930:CUB720930 DDU720930:DDX720930 DNQ720930:DNT720930 DXM720930:DXP720930 EHI720930:EHL720930 ERE720930:ERH720930 FBA720930:FBD720930 FKW720930:FKZ720930 FUS720930:FUV720930 GEO720930:GER720930 GOK720930:GON720930 GYG720930:GYJ720930 HIC720930:HIF720930 HRY720930:HSB720930 IBU720930:IBX720930 ILQ720930:ILT720930 IVM720930:IVP720930 JFI720930:JFL720930 JPE720930:JPH720930 JZA720930:JZD720930 KIW720930:KIZ720930 KSS720930:KSV720930 LCO720930:LCR720930 LMK720930:LMN720930 LWG720930:LWJ720930 MGC720930:MGF720930 MPY720930:MQB720930 MZU720930:MZX720930 NJQ720930:NJT720930 NTM720930:NTP720930 ODI720930:ODL720930 ONE720930:ONH720930 OXA720930:OXD720930 PGW720930:PGZ720930 PQS720930:PQV720930 QAO720930:QAR720930 QKK720930:QKN720930 QUG720930:QUJ720930 REC720930:REF720930 RNY720930:ROB720930 RXU720930:RXX720930 SHQ720930:SHT720930 SRM720930:SRP720930 TBI720930:TBL720930 TLE720930:TLH720930 TVA720930:TVD720930 UEW720930:UEZ720930 UOS720930:UOV720930 UYO720930:UYR720930 VIK720930:VIN720930 VSG720930:VSJ720930 WCC720930:WCF720930 WLY720930:WMB720930 WVU720930:WVX720930 M786466:P786466 JI786466:JL786466 TE786466:TH786466 ADA786466:ADD786466 AMW786466:AMZ786466 AWS786466:AWV786466 BGO786466:BGR786466 BQK786466:BQN786466 CAG786466:CAJ786466 CKC786466:CKF786466 CTY786466:CUB786466 DDU786466:DDX786466 DNQ786466:DNT786466 DXM786466:DXP786466 EHI786466:EHL786466 ERE786466:ERH786466 FBA786466:FBD786466 FKW786466:FKZ786466 FUS786466:FUV786466 GEO786466:GER786466 GOK786466:GON786466 GYG786466:GYJ786466 HIC786466:HIF786466 HRY786466:HSB786466 IBU786466:IBX786466 ILQ786466:ILT786466 IVM786466:IVP786466 JFI786466:JFL786466 JPE786466:JPH786466 JZA786466:JZD786466 KIW786466:KIZ786466 KSS786466:KSV786466 LCO786466:LCR786466 LMK786466:LMN786466 LWG786466:LWJ786466 MGC786466:MGF786466 MPY786466:MQB786466 MZU786466:MZX786466 NJQ786466:NJT786466 NTM786466:NTP786466 ODI786466:ODL786466 ONE786466:ONH786466 OXA786466:OXD786466 PGW786466:PGZ786466 PQS786466:PQV786466 QAO786466:QAR786466 QKK786466:QKN786466 QUG786466:QUJ786466 REC786466:REF786466 RNY786466:ROB786466 RXU786466:RXX786466 SHQ786466:SHT786466 SRM786466:SRP786466 TBI786466:TBL786466 TLE786466:TLH786466 TVA786466:TVD786466 UEW786466:UEZ786466 UOS786466:UOV786466 UYO786466:UYR786466 VIK786466:VIN786466 VSG786466:VSJ786466 WCC786466:WCF786466 WLY786466:WMB786466 WVU786466:WVX786466 M852002:P852002 JI852002:JL852002 TE852002:TH852002 ADA852002:ADD852002 AMW852002:AMZ852002 AWS852002:AWV852002 BGO852002:BGR852002 BQK852002:BQN852002 CAG852002:CAJ852002 CKC852002:CKF852002 CTY852002:CUB852002 DDU852002:DDX852002 DNQ852002:DNT852002 DXM852002:DXP852002 EHI852002:EHL852002 ERE852002:ERH852002 FBA852002:FBD852002 FKW852002:FKZ852002 FUS852002:FUV852002 GEO852002:GER852002 GOK852002:GON852002 GYG852002:GYJ852002 HIC852002:HIF852002 HRY852002:HSB852002 IBU852002:IBX852002 ILQ852002:ILT852002 IVM852002:IVP852002 JFI852002:JFL852002 JPE852002:JPH852002 JZA852002:JZD852002 KIW852002:KIZ852002 KSS852002:KSV852002 LCO852002:LCR852002 LMK852002:LMN852002 LWG852002:LWJ852002 MGC852002:MGF852002 MPY852002:MQB852002 MZU852002:MZX852002 NJQ852002:NJT852002 NTM852002:NTP852002 ODI852002:ODL852002 ONE852002:ONH852002 OXA852002:OXD852002 PGW852002:PGZ852002 PQS852002:PQV852002 QAO852002:QAR852002 QKK852002:QKN852002 QUG852002:QUJ852002 REC852002:REF852002 RNY852002:ROB852002 RXU852002:RXX852002 SHQ852002:SHT852002 SRM852002:SRP852002 TBI852002:TBL852002 TLE852002:TLH852002 TVA852002:TVD852002 UEW852002:UEZ852002 UOS852002:UOV852002 UYO852002:UYR852002 VIK852002:VIN852002 VSG852002:VSJ852002 WCC852002:WCF852002 WLY852002:WMB852002 WVU852002:WVX852002 M917538:P917538 JI917538:JL917538 TE917538:TH917538 ADA917538:ADD917538 AMW917538:AMZ917538 AWS917538:AWV917538 BGO917538:BGR917538 BQK917538:BQN917538 CAG917538:CAJ917538 CKC917538:CKF917538 CTY917538:CUB917538 DDU917538:DDX917538 DNQ917538:DNT917538 DXM917538:DXP917538 EHI917538:EHL917538 ERE917538:ERH917538 FBA917538:FBD917538 FKW917538:FKZ917538 FUS917538:FUV917538 GEO917538:GER917538 GOK917538:GON917538 GYG917538:GYJ917538 HIC917538:HIF917538 HRY917538:HSB917538 IBU917538:IBX917538 ILQ917538:ILT917538 IVM917538:IVP917538 JFI917538:JFL917538 JPE917538:JPH917538 JZA917538:JZD917538 KIW917538:KIZ917538 KSS917538:KSV917538 LCO917538:LCR917538 LMK917538:LMN917538 LWG917538:LWJ917538 MGC917538:MGF917538 MPY917538:MQB917538 MZU917538:MZX917538 NJQ917538:NJT917538 NTM917538:NTP917538 ODI917538:ODL917538 ONE917538:ONH917538 OXA917538:OXD917538 PGW917538:PGZ917538 PQS917538:PQV917538 QAO917538:QAR917538 QKK917538:QKN917538 QUG917538:QUJ917538 REC917538:REF917538 RNY917538:ROB917538 RXU917538:RXX917538 SHQ917538:SHT917538 SRM917538:SRP917538 TBI917538:TBL917538 TLE917538:TLH917538 TVA917538:TVD917538 UEW917538:UEZ917538 UOS917538:UOV917538 UYO917538:UYR917538 VIK917538:VIN917538 VSG917538:VSJ917538 WCC917538:WCF917538 WLY917538:WMB917538 WVU917538:WVX917538 M983074:P983074 JI983074:JL983074 TE983074:TH983074 ADA983074:ADD983074 AMW983074:AMZ983074 AWS983074:AWV983074 BGO983074:BGR983074 BQK983074:BQN983074 CAG983074:CAJ983074 CKC983074:CKF983074 CTY983074:CUB983074 DDU983074:DDX983074 DNQ983074:DNT983074 DXM983074:DXP983074 EHI983074:EHL983074 ERE983074:ERH983074 FBA983074:FBD983074 FKW983074:FKZ983074 FUS983074:FUV983074 GEO983074:GER983074 GOK983074:GON983074 GYG983074:GYJ983074 HIC983074:HIF983074 HRY983074:HSB983074 IBU983074:IBX983074 ILQ983074:ILT983074 IVM983074:IVP983074 JFI983074:JFL983074 JPE983074:JPH983074 JZA983074:JZD983074 KIW983074:KIZ983074 KSS983074:KSV983074 LCO983074:LCR983074 LMK983074:LMN983074 LWG983074:LWJ983074 MGC983074:MGF983074 MPY983074:MQB983074 MZU983074:MZX983074 NJQ983074:NJT983074 NTM983074:NTP983074 ODI983074:ODL983074 ONE983074:ONH983074 OXA983074:OXD983074 PGW983074:PGZ983074 PQS983074:PQV983074 QAO983074:QAR983074 QKK983074:QKN983074 QUG983074:QUJ983074 REC983074:REF983074 RNY983074:ROB983074 RXU983074:RXX983074 SHQ983074:SHT983074 SRM983074:SRP983074 TBI983074:TBL983074 TLE983074:TLH983074 TVA983074:TVD983074 UEW983074:UEZ983074 UOS983074:UOV983074 UYO983074:UYR983074 VIK983074:VIN983074 VSG983074:VSJ983074 WCC983074:WCF983074 WLY983074:WMB983074 WVU983074:WVX983074">
      <formula1>0</formula1>
    </dataValidation>
    <dataValidation type="decimal" operator="greaterThanOrEqual" allowBlank="1" showInputMessage="1" showErrorMessage="1" sqref="N25:P30 JJ25:JL30 TF25:TH30 ADB25:ADD30 AMX25:AMZ30 AWT25:AWV30 BGP25:BGR30 BQL25:BQN30 CAH25:CAJ30 CKD25:CKF30 CTZ25:CUB30 DDV25:DDX30 DNR25:DNT30 DXN25:DXP30 EHJ25:EHL30 ERF25:ERH30 FBB25:FBD30 FKX25:FKZ30 FUT25:FUV30 GEP25:GER30 GOL25:GON30 GYH25:GYJ30 HID25:HIF30 HRZ25:HSB30 IBV25:IBX30 ILR25:ILT30 IVN25:IVP30 JFJ25:JFL30 JPF25:JPH30 JZB25:JZD30 KIX25:KIZ30 KST25:KSV30 LCP25:LCR30 LML25:LMN30 LWH25:LWJ30 MGD25:MGF30 MPZ25:MQB30 MZV25:MZX30 NJR25:NJT30 NTN25:NTP30 ODJ25:ODL30 ONF25:ONH30 OXB25:OXD30 PGX25:PGZ30 PQT25:PQV30 QAP25:QAR30 QKL25:QKN30 QUH25:QUJ30 RED25:REF30 RNZ25:ROB30 RXV25:RXX30 SHR25:SHT30 SRN25:SRP30 TBJ25:TBL30 TLF25:TLH30 TVB25:TVD30 UEX25:UEZ30 UOT25:UOV30 UYP25:UYR30 VIL25:VIN30 VSH25:VSJ30 WCD25:WCF30 WLZ25:WMB30 WVV25:WVX30 N65563:P65568 JJ65563:JL65568 TF65563:TH65568 ADB65563:ADD65568 AMX65563:AMZ65568 AWT65563:AWV65568 BGP65563:BGR65568 BQL65563:BQN65568 CAH65563:CAJ65568 CKD65563:CKF65568 CTZ65563:CUB65568 DDV65563:DDX65568 DNR65563:DNT65568 DXN65563:DXP65568 EHJ65563:EHL65568 ERF65563:ERH65568 FBB65563:FBD65568 FKX65563:FKZ65568 FUT65563:FUV65568 GEP65563:GER65568 GOL65563:GON65568 GYH65563:GYJ65568 HID65563:HIF65568 HRZ65563:HSB65568 IBV65563:IBX65568 ILR65563:ILT65568 IVN65563:IVP65568 JFJ65563:JFL65568 JPF65563:JPH65568 JZB65563:JZD65568 KIX65563:KIZ65568 KST65563:KSV65568 LCP65563:LCR65568 LML65563:LMN65568 LWH65563:LWJ65568 MGD65563:MGF65568 MPZ65563:MQB65568 MZV65563:MZX65568 NJR65563:NJT65568 NTN65563:NTP65568 ODJ65563:ODL65568 ONF65563:ONH65568 OXB65563:OXD65568 PGX65563:PGZ65568 PQT65563:PQV65568 QAP65563:QAR65568 QKL65563:QKN65568 QUH65563:QUJ65568 RED65563:REF65568 RNZ65563:ROB65568 RXV65563:RXX65568 SHR65563:SHT65568 SRN65563:SRP65568 TBJ65563:TBL65568 TLF65563:TLH65568 TVB65563:TVD65568 UEX65563:UEZ65568 UOT65563:UOV65568 UYP65563:UYR65568 VIL65563:VIN65568 VSH65563:VSJ65568 WCD65563:WCF65568 WLZ65563:WMB65568 WVV65563:WVX65568 N131099:P131104 JJ131099:JL131104 TF131099:TH131104 ADB131099:ADD131104 AMX131099:AMZ131104 AWT131099:AWV131104 BGP131099:BGR131104 BQL131099:BQN131104 CAH131099:CAJ131104 CKD131099:CKF131104 CTZ131099:CUB131104 DDV131099:DDX131104 DNR131099:DNT131104 DXN131099:DXP131104 EHJ131099:EHL131104 ERF131099:ERH131104 FBB131099:FBD131104 FKX131099:FKZ131104 FUT131099:FUV131104 GEP131099:GER131104 GOL131099:GON131104 GYH131099:GYJ131104 HID131099:HIF131104 HRZ131099:HSB131104 IBV131099:IBX131104 ILR131099:ILT131104 IVN131099:IVP131104 JFJ131099:JFL131104 JPF131099:JPH131104 JZB131099:JZD131104 KIX131099:KIZ131104 KST131099:KSV131104 LCP131099:LCR131104 LML131099:LMN131104 LWH131099:LWJ131104 MGD131099:MGF131104 MPZ131099:MQB131104 MZV131099:MZX131104 NJR131099:NJT131104 NTN131099:NTP131104 ODJ131099:ODL131104 ONF131099:ONH131104 OXB131099:OXD131104 PGX131099:PGZ131104 PQT131099:PQV131104 QAP131099:QAR131104 QKL131099:QKN131104 QUH131099:QUJ131104 RED131099:REF131104 RNZ131099:ROB131104 RXV131099:RXX131104 SHR131099:SHT131104 SRN131099:SRP131104 TBJ131099:TBL131104 TLF131099:TLH131104 TVB131099:TVD131104 UEX131099:UEZ131104 UOT131099:UOV131104 UYP131099:UYR131104 VIL131099:VIN131104 VSH131099:VSJ131104 WCD131099:WCF131104 WLZ131099:WMB131104 WVV131099:WVX131104 N196635:P196640 JJ196635:JL196640 TF196635:TH196640 ADB196635:ADD196640 AMX196635:AMZ196640 AWT196635:AWV196640 BGP196635:BGR196640 BQL196635:BQN196640 CAH196635:CAJ196640 CKD196635:CKF196640 CTZ196635:CUB196640 DDV196635:DDX196640 DNR196635:DNT196640 DXN196635:DXP196640 EHJ196635:EHL196640 ERF196635:ERH196640 FBB196635:FBD196640 FKX196635:FKZ196640 FUT196635:FUV196640 GEP196635:GER196640 GOL196635:GON196640 GYH196635:GYJ196640 HID196635:HIF196640 HRZ196635:HSB196640 IBV196635:IBX196640 ILR196635:ILT196640 IVN196635:IVP196640 JFJ196635:JFL196640 JPF196635:JPH196640 JZB196635:JZD196640 KIX196635:KIZ196640 KST196635:KSV196640 LCP196635:LCR196640 LML196635:LMN196640 LWH196635:LWJ196640 MGD196635:MGF196640 MPZ196635:MQB196640 MZV196635:MZX196640 NJR196635:NJT196640 NTN196635:NTP196640 ODJ196635:ODL196640 ONF196635:ONH196640 OXB196635:OXD196640 PGX196635:PGZ196640 PQT196635:PQV196640 QAP196635:QAR196640 QKL196635:QKN196640 QUH196635:QUJ196640 RED196635:REF196640 RNZ196635:ROB196640 RXV196635:RXX196640 SHR196635:SHT196640 SRN196635:SRP196640 TBJ196635:TBL196640 TLF196635:TLH196640 TVB196635:TVD196640 UEX196635:UEZ196640 UOT196635:UOV196640 UYP196635:UYR196640 VIL196635:VIN196640 VSH196635:VSJ196640 WCD196635:WCF196640 WLZ196635:WMB196640 WVV196635:WVX196640 N262171:P262176 JJ262171:JL262176 TF262171:TH262176 ADB262171:ADD262176 AMX262171:AMZ262176 AWT262171:AWV262176 BGP262171:BGR262176 BQL262171:BQN262176 CAH262171:CAJ262176 CKD262171:CKF262176 CTZ262171:CUB262176 DDV262171:DDX262176 DNR262171:DNT262176 DXN262171:DXP262176 EHJ262171:EHL262176 ERF262171:ERH262176 FBB262171:FBD262176 FKX262171:FKZ262176 FUT262171:FUV262176 GEP262171:GER262176 GOL262171:GON262176 GYH262171:GYJ262176 HID262171:HIF262176 HRZ262171:HSB262176 IBV262171:IBX262176 ILR262171:ILT262176 IVN262171:IVP262176 JFJ262171:JFL262176 JPF262171:JPH262176 JZB262171:JZD262176 KIX262171:KIZ262176 KST262171:KSV262176 LCP262171:LCR262176 LML262171:LMN262176 LWH262171:LWJ262176 MGD262171:MGF262176 MPZ262171:MQB262176 MZV262171:MZX262176 NJR262171:NJT262176 NTN262171:NTP262176 ODJ262171:ODL262176 ONF262171:ONH262176 OXB262171:OXD262176 PGX262171:PGZ262176 PQT262171:PQV262176 QAP262171:QAR262176 QKL262171:QKN262176 QUH262171:QUJ262176 RED262171:REF262176 RNZ262171:ROB262176 RXV262171:RXX262176 SHR262171:SHT262176 SRN262171:SRP262176 TBJ262171:TBL262176 TLF262171:TLH262176 TVB262171:TVD262176 UEX262171:UEZ262176 UOT262171:UOV262176 UYP262171:UYR262176 VIL262171:VIN262176 VSH262171:VSJ262176 WCD262171:WCF262176 WLZ262171:WMB262176 WVV262171:WVX262176 N327707:P327712 JJ327707:JL327712 TF327707:TH327712 ADB327707:ADD327712 AMX327707:AMZ327712 AWT327707:AWV327712 BGP327707:BGR327712 BQL327707:BQN327712 CAH327707:CAJ327712 CKD327707:CKF327712 CTZ327707:CUB327712 DDV327707:DDX327712 DNR327707:DNT327712 DXN327707:DXP327712 EHJ327707:EHL327712 ERF327707:ERH327712 FBB327707:FBD327712 FKX327707:FKZ327712 FUT327707:FUV327712 GEP327707:GER327712 GOL327707:GON327712 GYH327707:GYJ327712 HID327707:HIF327712 HRZ327707:HSB327712 IBV327707:IBX327712 ILR327707:ILT327712 IVN327707:IVP327712 JFJ327707:JFL327712 JPF327707:JPH327712 JZB327707:JZD327712 KIX327707:KIZ327712 KST327707:KSV327712 LCP327707:LCR327712 LML327707:LMN327712 LWH327707:LWJ327712 MGD327707:MGF327712 MPZ327707:MQB327712 MZV327707:MZX327712 NJR327707:NJT327712 NTN327707:NTP327712 ODJ327707:ODL327712 ONF327707:ONH327712 OXB327707:OXD327712 PGX327707:PGZ327712 PQT327707:PQV327712 QAP327707:QAR327712 QKL327707:QKN327712 QUH327707:QUJ327712 RED327707:REF327712 RNZ327707:ROB327712 RXV327707:RXX327712 SHR327707:SHT327712 SRN327707:SRP327712 TBJ327707:TBL327712 TLF327707:TLH327712 TVB327707:TVD327712 UEX327707:UEZ327712 UOT327707:UOV327712 UYP327707:UYR327712 VIL327707:VIN327712 VSH327707:VSJ327712 WCD327707:WCF327712 WLZ327707:WMB327712 WVV327707:WVX327712 N393243:P393248 JJ393243:JL393248 TF393243:TH393248 ADB393243:ADD393248 AMX393243:AMZ393248 AWT393243:AWV393248 BGP393243:BGR393248 BQL393243:BQN393248 CAH393243:CAJ393248 CKD393243:CKF393248 CTZ393243:CUB393248 DDV393243:DDX393248 DNR393243:DNT393248 DXN393243:DXP393248 EHJ393243:EHL393248 ERF393243:ERH393248 FBB393243:FBD393248 FKX393243:FKZ393248 FUT393243:FUV393248 GEP393243:GER393248 GOL393243:GON393248 GYH393243:GYJ393248 HID393243:HIF393248 HRZ393243:HSB393248 IBV393243:IBX393248 ILR393243:ILT393248 IVN393243:IVP393248 JFJ393243:JFL393248 JPF393243:JPH393248 JZB393243:JZD393248 KIX393243:KIZ393248 KST393243:KSV393248 LCP393243:LCR393248 LML393243:LMN393248 LWH393243:LWJ393248 MGD393243:MGF393248 MPZ393243:MQB393248 MZV393243:MZX393248 NJR393243:NJT393248 NTN393243:NTP393248 ODJ393243:ODL393248 ONF393243:ONH393248 OXB393243:OXD393248 PGX393243:PGZ393248 PQT393243:PQV393248 QAP393243:QAR393248 QKL393243:QKN393248 QUH393243:QUJ393248 RED393243:REF393248 RNZ393243:ROB393248 RXV393243:RXX393248 SHR393243:SHT393248 SRN393243:SRP393248 TBJ393243:TBL393248 TLF393243:TLH393248 TVB393243:TVD393248 UEX393243:UEZ393248 UOT393243:UOV393248 UYP393243:UYR393248 VIL393243:VIN393248 VSH393243:VSJ393248 WCD393243:WCF393248 WLZ393243:WMB393248 WVV393243:WVX393248 N458779:P458784 JJ458779:JL458784 TF458779:TH458784 ADB458779:ADD458784 AMX458779:AMZ458784 AWT458779:AWV458784 BGP458779:BGR458784 BQL458779:BQN458784 CAH458779:CAJ458784 CKD458779:CKF458784 CTZ458779:CUB458784 DDV458779:DDX458784 DNR458779:DNT458784 DXN458779:DXP458784 EHJ458779:EHL458784 ERF458779:ERH458784 FBB458779:FBD458784 FKX458779:FKZ458784 FUT458779:FUV458784 GEP458779:GER458784 GOL458779:GON458784 GYH458779:GYJ458784 HID458779:HIF458784 HRZ458779:HSB458784 IBV458779:IBX458784 ILR458779:ILT458784 IVN458779:IVP458784 JFJ458779:JFL458784 JPF458779:JPH458784 JZB458779:JZD458784 KIX458779:KIZ458784 KST458779:KSV458784 LCP458779:LCR458784 LML458779:LMN458784 LWH458779:LWJ458784 MGD458779:MGF458784 MPZ458779:MQB458784 MZV458779:MZX458784 NJR458779:NJT458784 NTN458779:NTP458784 ODJ458779:ODL458784 ONF458779:ONH458784 OXB458779:OXD458784 PGX458779:PGZ458784 PQT458779:PQV458784 QAP458779:QAR458784 QKL458779:QKN458784 QUH458779:QUJ458784 RED458779:REF458784 RNZ458779:ROB458784 RXV458779:RXX458784 SHR458779:SHT458784 SRN458779:SRP458784 TBJ458779:TBL458784 TLF458779:TLH458784 TVB458779:TVD458784 UEX458779:UEZ458784 UOT458779:UOV458784 UYP458779:UYR458784 VIL458779:VIN458784 VSH458779:VSJ458784 WCD458779:WCF458784 WLZ458779:WMB458784 WVV458779:WVX458784 N524315:P524320 JJ524315:JL524320 TF524315:TH524320 ADB524315:ADD524320 AMX524315:AMZ524320 AWT524315:AWV524320 BGP524315:BGR524320 BQL524315:BQN524320 CAH524315:CAJ524320 CKD524315:CKF524320 CTZ524315:CUB524320 DDV524315:DDX524320 DNR524315:DNT524320 DXN524315:DXP524320 EHJ524315:EHL524320 ERF524315:ERH524320 FBB524315:FBD524320 FKX524315:FKZ524320 FUT524315:FUV524320 GEP524315:GER524320 GOL524315:GON524320 GYH524315:GYJ524320 HID524315:HIF524320 HRZ524315:HSB524320 IBV524315:IBX524320 ILR524315:ILT524320 IVN524315:IVP524320 JFJ524315:JFL524320 JPF524315:JPH524320 JZB524315:JZD524320 KIX524315:KIZ524320 KST524315:KSV524320 LCP524315:LCR524320 LML524315:LMN524320 LWH524315:LWJ524320 MGD524315:MGF524320 MPZ524315:MQB524320 MZV524315:MZX524320 NJR524315:NJT524320 NTN524315:NTP524320 ODJ524315:ODL524320 ONF524315:ONH524320 OXB524315:OXD524320 PGX524315:PGZ524320 PQT524315:PQV524320 QAP524315:QAR524320 QKL524315:QKN524320 QUH524315:QUJ524320 RED524315:REF524320 RNZ524315:ROB524320 RXV524315:RXX524320 SHR524315:SHT524320 SRN524315:SRP524320 TBJ524315:TBL524320 TLF524315:TLH524320 TVB524315:TVD524320 UEX524315:UEZ524320 UOT524315:UOV524320 UYP524315:UYR524320 VIL524315:VIN524320 VSH524315:VSJ524320 WCD524315:WCF524320 WLZ524315:WMB524320 WVV524315:WVX524320 N589851:P589856 JJ589851:JL589856 TF589851:TH589856 ADB589851:ADD589856 AMX589851:AMZ589856 AWT589851:AWV589856 BGP589851:BGR589856 BQL589851:BQN589856 CAH589851:CAJ589856 CKD589851:CKF589856 CTZ589851:CUB589856 DDV589851:DDX589856 DNR589851:DNT589856 DXN589851:DXP589856 EHJ589851:EHL589856 ERF589851:ERH589856 FBB589851:FBD589856 FKX589851:FKZ589856 FUT589851:FUV589856 GEP589851:GER589856 GOL589851:GON589856 GYH589851:GYJ589856 HID589851:HIF589856 HRZ589851:HSB589856 IBV589851:IBX589856 ILR589851:ILT589856 IVN589851:IVP589856 JFJ589851:JFL589856 JPF589851:JPH589856 JZB589851:JZD589856 KIX589851:KIZ589856 KST589851:KSV589856 LCP589851:LCR589856 LML589851:LMN589856 LWH589851:LWJ589856 MGD589851:MGF589856 MPZ589851:MQB589856 MZV589851:MZX589856 NJR589851:NJT589856 NTN589851:NTP589856 ODJ589851:ODL589856 ONF589851:ONH589856 OXB589851:OXD589856 PGX589851:PGZ589856 PQT589851:PQV589856 QAP589851:QAR589856 QKL589851:QKN589856 QUH589851:QUJ589856 RED589851:REF589856 RNZ589851:ROB589856 RXV589851:RXX589856 SHR589851:SHT589856 SRN589851:SRP589856 TBJ589851:TBL589856 TLF589851:TLH589856 TVB589851:TVD589856 UEX589851:UEZ589856 UOT589851:UOV589856 UYP589851:UYR589856 VIL589851:VIN589856 VSH589851:VSJ589856 WCD589851:WCF589856 WLZ589851:WMB589856 WVV589851:WVX589856 N655387:P655392 JJ655387:JL655392 TF655387:TH655392 ADB655387:ADD655392 AMX655387:AMZ655392 AWT655387:AWV655392 BGP655387:BGR655392 BQL655387:BQN655392 CAH655387:CAJ655392 CKD655387:CKF655392 CTZ655387:CUB655392 DDV655387:DDX655392 DNR655387:DNT655392 DXN655387:DXP655392 EHJ655387:EHL655392 ERF655387:ERH655392 FBB655387:FBD655392 FKX655387:FKZ655392 FUT655387:FUV655392 GEP655387:GER655392 GOL655387:GON655392 GYH655387:GYJ655392 HID655387:HIF655392 HRZ655387:HSB655392 IBV655387:IBX655392 ILR655387:ILT655392 IVN655387:IVP655392 JFJ655387:JFL655392 JPF655387:JPH655392 JZB655387:JZD655392 KIX655387:KIZ655392 KST655387:KSV655392 LCP655387:LCR655392 LML655387:LMN655392 LWH655387:LWJ655392 MGD655387:MGF655392 MPZ655387:MQB655392 MZV655387:MZX655392 NJR655387:NJT655392 NTN655387:NTP655392 ODJ655387:ODL655392 ONF655387:ONH655392 OXB655387:OXD655392 PGX655387:PGZ655392 PQT655387:PQV655392 QAP655387:QAR655392 QKL655387:QKN655392 QUH655387:QUJ655392 RED655387:REF655392 RNZ655387:ROB655392 RXV655387:RXX655392 SHR655387:SHT655392 SRN655387:SRP655392 TBJ655387:TBL655392 TLF655387:TLH655392 TVB655387:TVD655392 UEX655387:UEZ655392 UOT655387:UOV655392 UYP655387:UYR655392 VIL655387:VIN655392 VSH655387:VSJ655392 WCD655387:WCF655392 WLZ655387:WMB655392 WVV655387:WVX655392 N720923:P720928 JJ720923:JL720928 TF720923:TH720928 ADB720923:ADD720928 AMX720923:AMZ720928 AWT720923:AWV720928 BGP720923:BGR720928 BQL720923:BQN720928 CAH720923:CAJ720928 CKD720923:CKF720928 CTZ720923:CUB720928 DDV720923:DDX720928 DNR720923:DNT720928 DXN720923:DXP720928 EHJ720923:EHL720928 ERF720923:ERH720928 FBB720923:FBD720928 FKX720923:FKZ720928 FUT720923:FUV720928 GEP720923:GER720928 GOL720923:GON720928 GYH720923:GYJ720928 HID720923:HIF720928 HRZ720923:HSB720928 IBV720923:IBX720928 ILR720923:ILT720928 IVN720923:IVP720928 JFJ720923:JFL720928 JPF720923:JPH720928 JZB720923:JZD720928 KIX720923:KIZ720928 KST720923:KSV720928 LCP720923:LCR720928 LML720923:LMN720928 LWH720923:LWJ720928 MGD720923:MGF720928 MPZ720923:MQB720928 MZV720923:MZX720928 NJR720923:NJT720928 NTN720923:NTP720928 ODJ720923:ODL720928 ONF720923:ONH720928 OXB720923:OXD720928 PGX720923:PGZ720928 PQT720923:PQV720928 QAP720923:QAR720928 QKL720923:QKN720928 QUH720923:QUJ720928 RED720923:REF720928 RNZ720923:ROB720928 RXV720923:RXX720928 SHR720923:SHT720928 SRN720923:SRP720928 TBJ720923:TBL720928 TLF720923:TLH720928 TVB720923:TVD720928 UEX720923:UEZ720928 UOT720923:UOV720928 UYP720923:UYR720928 VIL720923:VIN720928 VSH720923:VSJ720928 WCD720923:WCF720928 WLZ720923:WMB720928 WVV720923:WVX720928 N786459:P786464 JJ786459:JL786464 TF786459:TH786464 ADB786459:ADD786464 AMX786459:AMZ786464 AWT786459:AWV786464 BGP786459:BGR786464 BQL786459:BQN786464 CAH786459:CAJ786464 CKD786459:CKF786464 CTZ786459:CUB786464 DDV786459:DDX786464 DNR786459:DNT786464 DXN786459:DXP786464 EHJ786459:EHL786464 ERF786459:ERH786464 FBB786459:FBD786464 FKX786459:FKZ786464 FUT786459:FUV786464 GEP786459:GER786464 GOL786459:GON786464 GYH786459:GYJ786464 HID786459:HIF786464 HRZ786459:HSB786464 IBV786459:IBX786464 ILR786459:ILT786464 IVN786459:IVP786464 JFJ786459:JFL786464 JPF786459:JPH786464 JZB786459:JZD786464 KIX786459:KIZ786464 KST786459:KSV786464 LCP786459:LCR786464 LML786459:LMN786464 LWH786459:LWJ786464 MGD786459:MGF786464 MPZ786459:MQB786464 MZV786459:MZX786464 NJR786459:NJT786464 NTN786459:NTP786464 ODJ786459:ODL786464 ONF786459:ONH786464 OXB786459:OXD786464 PGX786459:PGZ786464 PQT786459:PQV786464 QAP786459:QAR786464 QKL786459:QKN786464 QUH786459:QUJ786464 RED786459:REF786464 RNZ786459:ROB786464 RXV786459:RXX786464 SHR786459:SHT786464 SRN786459:SRP786464 TBJ786459:TBL786464 TLF786459:TLH786464 TVB786459:TVD786464 UEX786459:UEZ786464 UOT786459:UOV786464 UYP786459:UYR786464 VIL786459:VIN786464 VSH786459:VSJ786464 WCD786459:WCF786464 WLZ786459:WMB786464 WVV786459:WVX786464 N851995:P852000 JJ851995:JL852000 TF851995:TH852000 ADB851995:ADD852000 AMX851995:AMZ852000 AWT851995:AWV852000 BGP851995:BGR852000 BQL851995:BQN852000 CAH851995:CAJ852000 CKD851995:CKF852000 CTZ851995:CUB852000 DDV851995:DDX852000 DNR851995:DNT852000 DXN851995:DXP852000 EHJ851995:EHL852000 ERF851995:ERH852000 FBB851995:FBD852000 FKX851995:FKZ852000 FUT851995:FUV852000 GEP851995:GER852000 GOL851995:GON852000 GYH851995:GYJ852000 HID851995:HIF852000 HRZ851995:HSB852000 IBV851995:IBX852000 ILR851995:ILT852000 IVN851995:IVP852000 JFJ851995:JFL852000 JPF851995:JPH852000 JZB851995:JZD852000 KIX851995:KIZ852000 KST851995:KSV852000 LCP851995:LCR852000 LML851995:LMN852000 LWH851995:LWJ852000 MGD851995:MGF852000 MPZ851995:MQB852000 MZV851995:MZX852000 NJR851995:NJT852000 NTN851995:NTP852000 ODJ851995:ODL852000 ONF851995:ONH852000 OXB851995:OXD852000 PGX851995:PGZ852000 PQT851995:PQV852000 QAP851995:QAR852000 QKL851995:QKN852000 QUH851995:QUJ852000 RED851995:REF852000 RNZ851995:ROB852000 RXV851995:RXX852000 SHR851995:SHT852000 SRN851995:SRP852000 TBJ851995:TBL852000 TLF851995:TLH852000 TVB851995:TVD852000 UEX851995:UEZ852000 UOT851995:UOV852000 UYP851995:UYR852000 VIL851995:VIN852000 VSH851995:VSJ852000 WCD851995:WCF852000 WLZ851995:WMB852000 WVV851995:WVX852000 N917531:P917536 JJ917531:JL917536 TF917531:TH917536 ADB917531:ADD917536 AMX917531:AMZ917536 AWT917531:AWV917536 BGP917531:BGR917536 BQL917531:BQN917536 CAH917531:CAJ917536 CKD917531:CKF917536 CTZ917531:CUB917536 DDV917531:DDX917536 DNR917531:DNT917536 DXN917531:DXP917536 EHJ917531:EHL917536 ERF917531:ERH917536 FBB917531:FBD917536 FKX917531:FKZ917536 FUT917531:FUV917536 GEP917531:GER917536 GOL917531:GON917536 GYH917531:GYJ917536 HID917531:HIF917536 HRZ917531:HSB917536 IBV917531:IBX917536 ILR917531:ILT917536 IVN917531:IVP917536 JFJ917531:JFL917536 JPF917531:JPH917536 JZB917531:JZD917536 KIX917531:KIZ917536 KST917531:KSV917536 LCP917531:LCR917536 LML917531:LMN917536 LWH917531:LWJ917536 MGD917531:MGF917536 MPZ917531:MQB917536 MZV917531:MZX917536 NJR917531:NJT917536 NTN917531:NTP917536 ODJ917531:ODL917536 ONF917531:ONH917536 OXB917531:OXD917536 PGX917531:PGZ917536 PQT917531:PQV917536 QAP917531:QAR917536 QKL917531:QKN917536 QUH917531:QUJ917536 RED917531:REF917536 RNZ917531:ROB917536 RXV917531:RXX917536 SHR917531:SHT917536 SRN917531:SRP917536 TBJ917531:TBL917536 TLF917531:TLH917536 TVB917531:TVD917536 UEX917531:UEZ917536 UOT917531:UOV917536 UYP917531:UYR917536 VIL917531:VIN917536 VSH917531:VSJ917536 WCD917531:WCF917536 WLZ917531:WMB917536 WVV917531:WVX917536 N983067:P983072 JJ983067:JL983072 TF983067:TH983072 ADB983067:ADD983072 AMX983067:AMZ983072 AWT983067:AWV983072 BGP983067:BGR983072 BQL983067:BQN983072 CAH983067:CAJ983072 CKD983067:CKF983072 CTZ983067:CUB983072 DDV983067:DDX983072 DNR983067:DNT983072 DXN983067:DXP983072 EHJ983067:EHL983072 ERF983067:ERH983072 FBB983067:FBD983072 FKX983067:FKZ983072 FUT983067:FUV983072 GEP983067:GER983072 GOL983067:GON983072 GYH983067:GYJ983072 HID983067:HIF983072 HRZ983067:HSB983072 IBV983067:IBX983072 ILR983067:ILT983072 IVN983067:IVP983072 JFJ983067:JFL983072 JPF983067:JPH983072 JZB983067:JZD983072 KIX983067:KIZ983072 KST983067:KSV983072 LCP983067:LCR983072 LML983067:LMN983072 LWH983067:LWJ983072 MGD983067:MGF983072 MPZ983067:MQB983072 MZV983067:MZX983072 NJR983067:NJT983072 NTN983067:NTP983072 ODJ983067:ODL983072 ONF983067:ONH983072 OXB983067:OXD983072 PGX983067:PGZ983072 PQT983067:PQV983072 QAP983067:QAR983072 QKL983067:QKN983072 QUH983067:QUJ983072 RED983067:REF983072 RNZ983067:ROB983072 RXV983067:RXX983072 SHR983067:SHT983072 SRN983067:SRP983072 TBJ983067:TBL983072 TLF983067:TLH983072 TVB983067:TVD983072 UEX983067:UEZ983072 UOT983067:UOV983072 UYP983067:UYR983072 VIL983067:VIN983072 VSH983067:VSJ983072 WCD983067:WCF983072 WLZ983067:WMB983072 WVV983067:WVX983072 N23:P23 JJ23:JL23 TF23:TH23 ADB23:ADD23 AMX23:AMZ23 AWT23:AWV23 BGP23:BGR23 BQL23:BQN23 CAH23:CAJ23 CKD23:CKF23 CTZ23:CUB23 DDV23:DDX23 DNR23:DNT23 DXN23:DXP23 EHJ23:EHL23 ERF23:ERH23 FBB23:FBD23 FKX23:FKZ23 FUT23:FUV23 GEP23:GER23 GOL23:GON23 GYH23:GYJ23 HID23:HIF23 HRZ23:HSB23 IBV23:IBX23 ILR23:ILT23 IVN23:IVP23 JFJ23:JFL23 JPF23:JPH23 JZB23:JZD23 KIX23:KIZ23 KST23:KSV23 LCP23:LCR23 LML23:LMN23 LWH23:LWJ23 MGD23:MGF23 MPZ23:MQB23 MZV23:MZX23 NJR23:NJT23 NTN23:NTP23 ODJ23:ODL23 ONF23:ONH23 OXB23:OXD23 PGX23:PGZ23 PQT23:PQV23 QAP23:QAR23 QKL23:QKN23 QUH23:QUJ23 RED23:REF23 RNZ23:ROB23 RXV23:RXX23 SHR23:SHT23 SRN23:SRP23 TBJ23:TBL23 TLF23:TLH23 TVB23:TVD23 UEX23:UEZ23 UOT23:UOV23 UYP23:UYR23 VIL23:VIN23 VSH23:VSJ23 WCD23:WCF23 WLZ23:WMB23 WVV23:WVX23 N65561:P65561 JJ65561:JL65561 TF65561:TH65561 ADB65561:ADD65561 AMX65561:AMZ65561 AWT65561:AWV65561 BGP65561:BGR65561 BQL65561:BQN65561 CAH65561:CAJ65561 CKD65561:CKF65561 CTZ65561:CUB65561 DDV65561:DDX65561 DNR65561:DNT65561 DXN65561:DXP65561 EHJ65561:EHL65561 ERF65561:ERH65561 FBB65561:FBD65561 FKX65561:FKZ65561 FUT65561:FUV65561 GEP65561:GER65561 GOL65561:GON65561 GYH65561:GYJ65561 HID65561:HIF65561 HRZ65561:HSB65561 IBV65561:IBX65561 ILR65561:ILT65561 IVN65561:IVP65561 JFJ65561:JFL65561 JPF65561:JPH65561 JZB65561:JZD65561 KIX65561:KIZ65561 KST65561:KSV65561 LCP65561:LCR65561 LML65561:LMN65561 LWH65561:LWJ65561 MGD65561:MGF65561 MPZ65561:MQB65561 MZV65561:MZX65561 NJR65561:NJT65561 NTN65561:NTP65561 ODJ65561:ODL65561 ONF65561:ONH65561 OXB65561:OXD65561 PGX65561:PGZ65561 PQT65561:PQV65561 QAP65561:QAR65561 QKL65561:QKN65561 QUH65561:QUJ65561 RED65561:REF65561 RNZ65561:ROB65561 RXV65561:RXX65561 SHR65561:SHT65561 SRN65561:SRP65561 TBJ65561:TBL65561 TLF65561:TLH65561 TVB65561:TVD65561 UEX65561:UEZ65561 UOT65561:UOV65561 UYP65561:UYR65561 VIL65561:VIN65561 VSH65561:VSJ65561 WCD65561:WCF65561 WLZ65561:WMB65561 WVV65561:WVX65561 N131097:P131097 JJ131097:JL131097 TF131097:TH131097 ADB131097:ADD131097 AMX131097:AMZ131097 AWT131097:AWV131097 BGP131097:BGR131097 BQL131097:BQN131097 CAH131097:CAJ131097 CKD131097:CKF131097 CTZ131097:CUB131097 DDV131097:DDX131097 DNR131097:DNT131097 DXN131097:DXP131097 EHJ131097:EHL131097 ERF131097:ERH131097 FBB131097:FBD131097 FKX131097:FKZ131097 FUT131097:FUV131097 GEP131097:GER131097 GOL131097:GON131097 GYH131097:GYJ131097 HID131097:HIF131097 HRZ131097:HSB131097 IBV131097:IBX131097 ILR131097:ILT131097 IVN131097:IVP131097 JFJ131097:JFL131097 JPF131097:JPH131097 JZB131097:JZD131097 KIX131097:KIZ131097 KST131097:KSV131097 LCP131097:LCR131097 LML131097:LMN131097 LWH131097:LWJ131097 MGD131097:MGF131097 MPZ131097:MQB131097 MZV131097:MZX131097 NJR131097:NJT131097 NTN131097:NTP131097 ODJ131097:ODL131097 ONF131097:ONH131097 OXB131097:OXD131097 PGX131097:PGZ131097 PQT131097:PQV131097 QAP131097:QAR131097 QKL131097:QKN131097 QUH131097:QUJ131097 RED131097:REF131097 RNZ131097:ROB131097 RXV131097:RXX131097 SHR131097:SHT131097 SRN131097:SRP131097 TBJ131097:TBL131097 TLF131097:TLH131097 TVB131097:TVD131097 UEX131097:UEZ131097 UOT131097:UOV131097 UYP131097:UYR131097 VIL131097:VIN131097 VSH131097:VSJ131097 WCD131097:WCF131097 WLZ131097:WMB131097 WVV131097:WVX131097 N196633:P196633 JJ196633:JL196633 TF196633:TH196633 ADB196633:ADD196633 AMX196633:AMZ196633 AWT196633:AWV196633 BGP196633:BGR196633 BQL196633:BQN196633 CAH196633:CAJ196633 CKD196633:CKF196633 CTZ196633:CUB196633 DDV196633:DDX196633 DNR196633:DNT196633 DXN196633:DXP196633 EHJ196633:EHL196633 ERF196633:ERH196633 FBB196633:FBD196633 FKX196633:FKZ196633 FUT196633:FUV196633 GEP196633:GER196633 GOL196633:GON196633 GYH196633:GYJ196633 HID196633:HIF196633 HRZ196633:HSB196633 IBV196633:IBX196633 ILR196633:ILT196633 IVN196633:IVP196633 JFJ196633:JFL196633 JPF196633:JPH196633 JZB196633:JZD196633 KIX196633:KIZ196633 KST196633:KSV196633 LCP196633:LCR196633 LML196633:LMN196633 LWH196633:LWJ196633 MGD196633:MGF196633 MPZ196633:MQB196633 MZV196633:MZX196633 NJR196633:NJT196633 NTN196633:NTP196633 ODJ196633:ODL196633 ONF196633:ONH196633 OXB196633:OXD196633 PGX196633:PGZ196633 PQT196633:PQV196633 QAP196633:QAR196633 QKL196633:QKN196633 QUH196633:QUJ196633 RED196633:REF196633 RNZ196633:ROB196633 RXV196633:RXX196633 SHR196633:SHT196633 SRN196633:SRP196633 TBJ196633:TBL196633 TLF196633:TLH196633 TVB196633:TVD196633 UEX196633:UEZ196633 UOT196633:UOV196633 UYP196633:UYR196633 VIL196633:VIN196633 VSH196633:VSJ196633 WCD196633:WCF196633 WLZ196633:WMB196633 WVV196633:WVX196633 N262169:P262169 JJ262169:JL262169 TF262169:TH262169 ADB262169:ADD262169 AMX262169:AMZ262169 AWT262169:AWV262169 BGP262169:BGR262169 BQL262169:BQN262169 CAH262169:CAJ262169 CKD262169:CKF262169 CTZ262169:CUB262169 DDV262169:DDX262169 DNR262169:DNT262169 DXN262169:DXP262169 EHJ262169:EHL262169 ERF262169:ERH262169 FBB262169:FBD262169 FKX262169:FKZ262169 FUT262169:FUV262169 GEP262169:GER262169 GOL262169:GON262169 GYH262169:GYJ262169 HID262169:HIF262169 HRZ262169:HSB262169 IBV262169:IBX262169 ILR262169:ILT262169 IVN262169:IVP262169 JFJ262169:JFL262169 JPF262169:JPH262169 JZB262169:JZD262169 KIX262169:KIZ262169 KST262169:KSV262169 LCP262169:LCR262169 LML262169:LMN262169 LWH262169:LWJ262169 MGD262169:MGF262169 MPZ262169:MQB262169 MZV262169:MZX262169 NJR262169:NJT262169 NTN262169:NTP262169 ODJ262169:ODL262169 ONF262169:ONH262169 OXB262169:OXD262169 PGX262169:PGZ262169 PQT262169:PQV262169 QAP262169:QAR262169 QKL262169:QKN262169 QUH262169:QUJ262169 RED262169:REF262169 RNZ262169:ROB262169 RXV262169:RXX262169 SHR262169:SHT262169 SRN262169:SRP262169 TBJ262169:TBL262169 TLF262169:TLH262169 TVB262169:TVD262169 UEX262169:UEZ262169 UOT262169:UOV262169 UYP262169:UYR262169 VIL262169:VIN262169 VSH262169:VSJ262169 WCD262169:WCF262169 WLZ262169:WMB262169 WVV262169:WVX262169 N327705:P327705 JJ327705:JL327705 TF327705:TH327705 ADB327705:ADD327705 AMX327705:AMZ327705 AWT327705:AWV327705 BGP327705:BGR327705 BQL327705:BQN327705 CAH327705:CAJ327705 CKD327705:CKF327705 CTZ327705:CUB327705 DDV327705:DDX327705 DNR327705:DNT327705 DXN327705:DXP327705 EHJ327705:EHL327705 ERF327705:ERH327705 FBB327705:FBD327705 FKX327705:FKZ327705 FUT327705:FUV327705 GEP327705:GER327705 GOL327705:GON327705 GYH327705:GYJ327705 HID327705:HIF327705 HRZ327705:HSB327705 IBV327705:IBX327705 ILR327705:ILT327705 IVN327705:IVP327705 JFJ327705:JFL327705 JPF327705:JPH327705 JZB327705:JZD327705 KIX327705:KIZ327705 KST327705:KSV327705 LCP327705:LCR327705 LML327705:LMN327705 LWH327705:LWJ327705 MGD327705:MGF327705 MPZ327705:MQB327705 MZV327705:MZX327705 NJR327705:NJT327705 NTN327705:NTP327705 ODJ327705:ODL327705 ONF327705:ONH327705 OXB327705:OXD327705 PGX327705:PGZ327705 PQT327705:PQV327705 QAP327705:QAR327705 QKL327705:QKN327705 QUH327705:QUJ327705 RED327705:REF327705 RNZ327705:ROB327705 RXV327705:RXX327705 SHR327705:SHT327705 SRN327705:SRP327705 TBJ327705:TBL327705 TLF327705:TLH327705 TVB327705:TVD327705 UEX327705:UEZ327705 UOT327705:UOV327705 UYP327705:UYR327705 VIL327705:VIN327705 VSH327705:VSJ327705 WCD327705:WCF327705 WLZ327705:WMB327705 WVV327705:WVX327705 N393241:P393241 JJ393241:JL393241 TF393241:TH393241 ADB393241:ADD393241 AMX393241:AMZ393241 AWT393241:AWV393241 BGP393241:BGR393241 BQL393241:BQN393241 CAH393241:CAJ393241 CKD393241:CKF393241 CTZ393241:CUB393241 DDV393241:DDX393241 DNR393241:DNT393241 DXN393241:DXP393241 EHJ393241:EHL393241 ERF393241:ERH393241 FBB393241:FBD393241 FKX393241:FKZ393241 FUT393241:FUV393241 GEP393241:GER393241 GOL393241:GON393241 GYH393241:GYJ393241 HID393241:HIF393241 HRZ393241:HSB393241 IBV393241:IBX393241 ILR393241:ILT393241 IVN393241:IVP393241 JFJ393241:JFL393241 JPF393241:JPH393241 JZB393241:JZD393241 KIX393241:KIZ393241 KST393241:KSV393241 LCP393241:LCR393241 LML393241:LMN393241 LWH393241:LWJ393241 MGD393241:MGF393241 MPZ393241:MQB393241 MZV393241:MZX393241 NJR393241:NJT393241 NTN393241:NTP393241 ODJ393241:ODL393241 ONF393241:ONH393241 OXB393241:OXD393241 PGX393241:PGZ393241 PQT393241:PQV393241 QAP393241:QAR393241 QKL393241:QKN393241 QUH393241:QUJ393241 RED393241:REF393241 RNZ393241:ROB393241 RXV393241:RXX393241 SHR393241:SHT393241 SRN393241:SRP393241 TBJ393241:TBL393241 TLF393241:TLH393241 TVB393241:TVD393241 UEX393241:UEZ393241 UOT393241:UOV393241 UYP393241:UYR393241 VIL393241:VIN393241 VSH393241:VSJ393241 WCD393241:WCF393241 WLZ393241:WMB393241 WVV393241:WVX393241 N458777:P458777 JJ458777:JL458777 TF458777:TH458777 ADB458777:ADD458777 AMX458777:AMZ458777 AWT458777:AWV458777 BGP458777:BGR458777 BQL458777:BQN458777 CAH458777:CAJ458777 CKD458777:CKF458777 CTZ458777:CUB458777 DDV458777:DDX458777 DNR458777:DNT458777 DXN458777:DXP458777 EHJ458777:EHL458777 ERF458777:ERH458777 FBB458777:FBD458777 FKX458777:FKZ458777 FUT458777:FUV458777 GEP458777:GER458777 GOL458777:GON458777 GYH458777:GYJ458777 HID458777:HIF458777 HRZ458777:HSB458777 IBV458777:IBX458777 ILR458777:ILT458777 IVN458777:IVP458777 JFJ458777:JFL458777 JPF458777:JPH458777 JZB458777:JZD458777 KIX458777:KIZ458777 KST458777:KSV458777 LCP458777:LCR458777 LML458777:LMN458777 LWH458777:LWJ458777 MGD458777:MGF458777 MPZ458777:MQB458777 MZV458777:MZX458777 NJR458777:NJT458777 NTN458777:NTP458777 ODJ458777:ODL458777 ONF458777:ONH458777 OXB458777:OXD458777 PGX458777:PGZ458777 PQT458777:PQV458777 QAP458777:QAR458777 QKL458777:QKN458777 QUH458777:QUJ458777 RED458777:REF458777 RNZ458777:ROB458777 RXV458777:RXX458777 SHR458777:SHT458777 SRN458777:SRP458777 TBJ458777:TBL458777 TLF458777:TLH458777 TVB458777:TVD458777 UEX458777:UEZ458777 UOT458777:UOV458777 UYP458777:UYR458777 VIL458777:VIN458777 VSH458777:VSJ458777 WCD458777:WCF458777 WLZ458777:WMB458777 WVV458777:WVX458777 N524313:P524313 JJ524313:JL524313 TF524313:TH524313 ADB524313:ADD524313 AMX524313:AMZ524313 AWT524313:AWV524313 BGP524313:BGR524313 BQL524313:BQN524313 CAH524313:CAJ524313 CKD524313:CKF524313 CTZ524313:CUB524313 DDV524313:DDX524313 DNR524313:DNT524313 DXN524313:DXP524313 EHJ524313:EHL524313 ERF524313:ERH524313 FBB524313:FBD524313 FKX524313:FKZ524313 FUT524313:FUV524313 GEP524313:GER524313 GOL524313:GON524313 GYH524313:GYJ524313 HID524313:HIF524313 HRZ524313:HSB524313 IBV524313:IBX524313 ILR524313:ILT524313 IVN524313:IVP524313 JFJ524313:JFL524313 JPF524313:JPH524313 JZB524313:JZD524313 KIX524313:KIZ524313 KST524313:KSV524313 LCP524313:LCR524313 LML524313:LMN524313 LWH524313:LWJ524313 MGD524313:MGF524313 MPZ524313:MQB524313 MZV524313:MZX524313 NJR524313:NJT524313 NTN524313:NTP524313 ODJ524313:ODL524313 ONF524313:ONH524313 OXB524313:OXD524313 PGX524313:PGZ524313 PQT524313:PQV524313 QAP524313:QAR524313 QKL524313:QKN524313 QUH524313:QUJ524313 RED524313:REF524313 RNZ524313:ROB524313 RXV524313:RXX524313 SHR524313:SHT524313 SRN524313:SRP524313 TBJ524313:TBL524313 TLF524313:TLH524313 TVB524313:TVD524313 UEX524313:UEZ524313 UOT524313:UOV524313 UYP524313:UYR524313 VIL524313:VIN524313 VSH524313:VSJ524313 WCD524313:WCF524313 WLZ524313:WMB524313 WVV524313:WVX524313 N589849:P589849 JJ589849:JL589849 TF589849:TH589849 ADB589849:ADD589849 AMX589849:AMZ589849 AWT589849:AWV589849 BGP589849:BGR589849 BQL589849:BQN589849 CAH589849:CAJ589849 CKD589849:CKF589849 CTZ589849:CUB589849 DDV589849:DDX589849 DNR589849:DNT589849 DXN589849:DXP589849 EHJ589849:EHL589849 ERF589849:ERH589849 FBB589849:FBD589849 FKX589849:FKZ589849 FUT589849:FUV589849 GEP589849:GER589849 GOL589849:GON589849 GYH589849:GYJ589849 HID589849:HIF589849 HRZ589849:HSB589849 IBV589849:IBX589849 ILR589849:ILT589849 IVN589849:IVP589849 JFJ589849:JFL589849 JPF589849:JPH589849 JZB589849:JZD589849 KIX589849:KIZ589849 KST589849:KSV589849 LCP589849:LCR589849 LML589849:LMN589849 LWH589849:LWJ589849 MGD589849:MGF589849 MPZ589849:MQB589849 MZV589849:MZX589849 NJR589849:NJT589849 NTN589849:NTP589849 ODJ589849:ODL589849 ONF589849:ONH589849 OXB589849:OXD589849 PGX589849:PGZ589849 PQT589849:PQV589849 QAP589849:QAR589849 QKL589849:QKN589849 QUH589849:QUJ589849 RED589849:REF589849 RNZ589849:ROB589849 RXV589849:RXX589849 SHR589849:SHT589849 SRN589849:SRP589849 TBJ589849:TBL589849 TLF589849:TLH589849 TVB589849:TVD589849 UEX589849:UEZ589849 UOT589849:UOV589849 UYP589849:UYR589849 VIL589849:VIN589849 VSH589849:VSJ589849 WCD589849:WCF589849 WLZ589849:WMB589849 WVV589849:WVX589849 N655385:P655385 JJ655385:JL655385 TF655385:TH655385 ADB655385:ADD655385 AMX655385:AMZ655385 AWT655385:AWV655385 BGP655385:BGR655385 BQL655385:BQN655385 CAH655385:CAJ655385 CKD655385:CKF655385 CTZ655385:CUB655385 DDV655385:DDX655385 DNR655385:DNT655385 DXN655385:DXP655385 EHJ655385:EHL655385 ERF655385:ERH655385 FBB655385:FBD655385 FKX655385:FKZ655385 FUT655385:FUV655385 GEP655385:GER655385 GOL655385:GON655385 GYH655385:GYJ655385 HID655385:HIF655385 HRZ655385:HSB655385 IBV655385:IBX655385 ILR655385:ILT655385 IVN655385:IVP655385 JFJ655385:JFL655385 JPF655385:JPH655385 JZB655385:JZD655385 KIX655385:KIZ655385 KST655385:KSV655385 LCP655385:LCR655385 LML655385:LMN655385 LWH655385:LWJ655385 MGD655385:MGF655385 MPZ655385:MQB655385 MZV655385:MZX655385 NJR655385:NJT655385 NTN655385:NTP655385 ODJ655385:ODL655385 ONF655385:ONH655385 OXB655385:OXD655385 PGX655385:PGZ655385 PQT655385:PQV655385 QAP655385:QAR655385 QKL655385:QKN655385 QUH655385:QUJ655385 RED655385:REF655385 RNZ655385:ROB655385 RXV655385:RXX655385 SHR655385:SHT655385 SRN655385:SRP655385 TBJ655385:TBL655385 TLF655385:TLH655385 TVB655385:TVD655385 UEX655385:UEZ655385 UOT655385:UOV655385 UYP655385:UYR655385 VIL655385:VIN655385 VSH655385:VSJ655385 WCD655385:WCF655385 WLZ655385:WMB655385 WVV655385:WVX655385 N720921:P720921 JJ720921:JL720921 TF720921:TH720921 ADB720921:ADD720921 AMX720921:AMZ720921 AWT720921:AWV720921 BGP720921:BGR720921 BQL720921:BQN720921 CAH720921:CAJ720921 CKD720921:CKF720921 CTZ720921:CUB720921 DDV720921:DDX720921 DNR720921:DNT720921 DXN720921:DXP720921 EHJ720921:EHL720921 ERF720921:ERH720921 FBB720921:FBD720921 FKX720921:FKZ720921 FUT720921:FUV720921 GEP720921:GER720921 GOL720921:GON720921 GYH720921:GYJ720921 HID720921:HIF720921 HRZ720921:HSB720921 IBV720921:IBX720921 ILR720921:ILT720921 IVN720921:IVP720921 JFJ720921:JFL720921 JPF720921:JPH720921 JZB720921:JZD720921 KIX720921:KIZ720921 KST720921:KSV720921 LCP720921:LCR720921 LML720921:LMN720921 LWH720921:LWJ720921 MGD720921:MGF720921 MPZ720921:MQB720921 MZV720921:MZX720921 NJR720921:NJT720921 NTN720921:NTP720921 ODJ720921:ODL720921 ONF720921:ONH720921 OXB720921:OXD720921 PGX720921:PGZ720921 PQT720921:PQV720921 QAP720921:QAR720921 QKL720921:QKN720921 QUH720921:QUJ720921 RED720921:REF720921 RNZ720921:ROB720921 RXV720921:RXX720921 SHR720921:SHT720921 SRN720921:SRP720921 TBJ720921:TBL720921 TLF720921:TLH720921 TVB720921:TVD720921 UEX720921:UEZ720921 UOT720921:UOV720921 UYP720921:UYR720921 VIL720921:VIN720921 VSH720921:VSJ720921 WCD720921:WCF720921 WLZ720921:WMB720921 WVV720921:WVX720921 N786457:P786457 JJ786457:JL786457 TF786457:TH786457 ADB786457:ADD786457 AMX786457:AMZ786457 AWT786457:AWV786457 BGP786457:BGR786457 BQL786457:BQN786457 CAH786457:CAJ786457 CKD786457:CKF786457 CTZ786457:CUB786457 DDV786457:DDX786457 DNR786457:DNT786457 DXN786457:DXP786457 EHJ786457:EHL786457 ERF786457:ERH786457 FBB786457:FBD786457 FKX786457:FKZ786457 FUT786457:FUV786457 GEP786457:GER786457 GOL786457:GON786457 GYH786457:GYJ786457 HID786457:HIF786457 HRZ786457:HSB786457 IBV786457:IBX786457 ILR786457:ILT786457 IVN786457:IVP786457 JFJ786457:JFL786457 JPF786457:JPH786457 JZB786457:JZD786457 KIX786457:KIZ786457 KST786457:KSV786457 LCP786457:LCR786457 LML786457:LMN786457 LWH786457:LWJ786457 MGD786457:MGF786457 MPZ786457:MQB786457 MZV786457:MZX786457 NJR786457:NJT786457 NTN786457:NTP786457 ODJ786457:ODL786457 ONF786457:ONH786457 OXB786457:OXD786457 PGX786457:PGZ786457 PQT786457:PQV786457 QAP786457:QAR786457 QKL786457:QKN786457 QUH786457:QUJ786457 RED786457:REF786457 RNZ786457:ROB786457 RXV786457:RXX786457 SHR786457:SHT786457 SRN786457:SRP786457 TBJ786457:TBL786457 TLF786457:TLH786457 TVB786457:TVD786457 UEX786457:UEZ786457 UOT786457:UOV786457 UYP786457:UYR786457 VIL786457:VIN786457 VSH786457:VSJ786457 WCD786457:WCF786457 WLZ786457:WMB786457 WVV786457:WVX786457 N851993:P851993 JJ851993:JL851993 TF851993:TH851993 ADB851993:ADD851993 AMX851993:AMZ851993 AWT851993:AWV851993 BGP851993:BGR851993 BQL851993:BQN851993 CAH851993:CAJ851993 CKD851993:CKF851993 CTZ851993:CUB851993 DDV851993:DDX851993 DNR851993:DNT851993 DXN851993:DXP851993 EHJ851993:EHL851993 ERF851993:ERH851993 FBB851993:FBD851993 FKX851993:FKZ851993 FUT851993:FUV851993 GEP851993:GER851993 GOL851993:GON851993 GYH851993:GYJ851993 HID851993:HIF851993 HRZ851993:HSB851993 IBV851993:IBX851993 ILR851993:ILT851993 IVN851993:IVP851993 JFJ851993:JFL851993 JPF851993:JPH851993 JZB851993:JZD851993 KIX851993:KIZ851993 KST851993:KSV851993 LCP851993:LCR851993 LML851993:LMN851993 LWH851993:LWJ851993 MGD851993:MGF851993 MPZ851993:MQB851993 MZV851993:MZX851993 NJR851993:NJT851993 NTN851993:NTP851993 ODJ851993:ODL851993 ONF851993:ONH851993 OXB851993:OXD851993 PGX851993:PGZ851993 PQT851993:PQV851993 QAP851993:QAR851993 QKL851993:QKN851993 QUH851993:QUJ851993 RED851993:REF851993 RNZ851993:ROB851993 RXV851993:RXX851993 SHR851993:SHT851993 SRN851993:SRP851993 TBJ851993:TBL851993 TLF851993:TLH851993 TVB851993:TVD851993 UEX851993:UEZ851993 UOT851993:UOV851993 UYP851993:UYR851993 VIL851993:VIN851993 VSH851993:VSJ851993 WCD851993:WCF851993 WLZ851993:WMB851993 WVV851993:WVX851993 N917529:P917529 JJ917529:JL917529 TF917529:TH917529 ADB917529:ADD917529 AMX917529:AMZ917529 AWT917529:AWV917529 BGP917529:BGR917529 BQL917529:BQN917529 CAH917529:CAJ917529 CKD917529:CKF917529 CTZ917529:CUB917529 DDV917529:DDX917529 DNR917529:DNT917529 DXN917529:DXP917529 EHJ917529:EHL917529 ERF917529:ERH917529 FBB917529:FBD917529 FKX917529:FKZ917529 FUT917529:FUV917529 GEP917529:GER917529 GOL917529:GON917529 GYH917529:GYJ917529 HID917529:HIF917529 HRZ917529:HSB917529 IBV917529:IBX917529 ILR917529:ILT917529 IVN917529:IVP917529 JFJ917529:JFL917529 JPF917529:JPH917529 JZB917529:JZD917529 KIX917529:KIZ917529 KST917529:KSV917529 LCP917529:LCR917529 LML917529:LMN917529 LWH917529:LWJ917529 MGD917529:MGF917529 MPZ917529:MQB917529 MZV917529:MZX917529 NJR917529:NJT917529 NTN917529:NTP917529 ODJ917529:ODL917529 ONF917529:ONH917529 OXB917529:OXD917529 PGX917529:PGZ917529 PQT917529:PQV917529 QAP917529:QAR917529 QKL917529:QKN917529 QUH917529:QUJ917529 RED917529:REF917529 RNZ917529:ROB917529 RXV917529:RXX917529 SHR917529:SHT917529 SRN917529:SRP917529 TBJ917529:TBL917529 TLF917529:TLH917529 TVB917529:TVD917529 UEX917529:UEZ917529 UOT917529:UOV917529 UYP917529:UYR917529 VIL917529:VIN917529 VSH917529:VSJ917529 WCD917529:WCF917529 WLZ917529:WMB917529 WVV917529:WVX917529 N983065:P983065 JJ983065:JL983065 TF983065:TH983065 ADB983065:ADD983065 AMX983065:AMZ983065 AWT983065:AWV983065 BGP983065:BGR983065 BQL983065:BQN983065 CAH983065:CAJ983065 CKD983065:CKF983065 CTZ983065:CUB983065 DDV983065:DDX983065 DNR983065:DNT983065 DXN983065:DXP983065 EHJ983065:EHL983065 ERF983065:ERH983065 FBB983065:FBD983065 FKX983065:FKZ983065 FUT983065:FUV983065 GEP983065:GER983065 GOL983065:GON983065 GYH983065:GYJ983065 HID983065:HIF983065 HRZ983065:HSB983065 IBV983065:IBX983065 ILR983065:ILT983065 IVN983065:IVP983065 JFJ983065:JFL983065 JPF983065:JPH983065 JZB983065:JZD983065 KIX983065:KIZ983065 KST983065:KSV983065 LCP983065:LCR983065 LML983065:LMN983065 LWH983065:LWJ983065 MGD983065:MGF983065 MPZ983065:MQB983065 MZV983065:MZX983065 NJR983065:NJT983065 NTN983065:NTP983065 ODJ983065:ODL983065 ONF983065:ONH983065 OXB983065:OXD983065 PGX983065:PGZ983065 PQT983065:PQV983065 QAP983065:QAR983065 QKL983065:QKN983065 QUH983065:QUJ983065 RED983065:REF983065 RNZ983065:ROB983065 RXV983065:RXX983065 SHR983065:SHT983065 SRN983065:SRP983065 TBJ983065:TBL983065 TLF983065:TLH983065 TVB983065:TVD983065 UEX983065:UEZ983065 UOT983065:UOV983065 UYP983065:UYR983065 VIL983065:VIN983065 VSH983065:VSJ983065 WCD983065:WCF983065 WLZ983065:WMB983065 WVV983065:WVX983065 E23:I23 JA23:JE23 SW23:TA23 ACS23:ACW23 AMO23:AMS23 AWK23:AWO23 BGG23:BGK23 BQC23:BQG23 BZY23:CAC23 CJU23:CJY23 CTQ23:CTU23 DDM23:DDQ23 DNI23:DNM23 DXE23:DXI23 EHA23:EHE23 EQW23:ERA23 FAS23:FAW23 FKO23:FKS23 FUK23:FUO23 GEG23:GEK23 GOC23:GOG23 GXY23:GYC23 HHU23:HHY23 HRQ23:HRU23 IBM23:IBQ23 ILI23:ILM23 IVE23:IVI23 JFA23:JFE23 JOW23:JPA23 JYS23:JYW23 KIO23:KIS23 KSK23:KSO23 LCG23:LCK23 LMC23:LMG23 LVY23:LWC23 MFU23:MFY23 MPQ23:MPU23 MZM23:MZQ23 NJI23:NJM23 NTE23:NTI23 ODA23:ODE23 OMW23:ONA23 OWS23:OWW23 PGO23:PGS23 PQK23:PQO23 QAG23:QAK23 QKC23:QKG23 QTY23:QUC23 RDU23:RDY23 RNQ23:RNU23 RXM23:RXQ23 SHI23:SHM23 SRE23:SRI23 TBA23:TBE23 TKW23:TLA23 TUS23:TUW23 UEO23:UES23 UOK23:UOO23 UYG23:UYK23 VIC23:VIG23 VRY23:VSC23 WBU23:WBY23 WLQ23:WLU23 WVM23:WVQ23 E65561:I65561 JA65561:JE65561 SW65561:TA65561 ACS65561:ACW65561 AMO65561:AMS65561 AWK65561:AWO65561 BGG65561:BGK65561 BQC65561:BQG65561 BZY65561:CAC65561 CJU65561:CJY65561 CTQ65561:CTU65561 DDM65561:DDQ65561 DNI65561:DNM65561 DXE65561:DXI65561 EHA65561:EHE65561 EQW65561:ERA65561 FAS65561:FAW65561 FKO65561:FKS65561 FUK65561:FUO65561 GEG65561:GEK65561 GOC65561:GOG65561 GXY65561:GYC65561 HHU65561:HHY65561 HRQ65561:HRU65561 IBM65561:IBQ65561 ILI65561:ILM65561 IVE65561:IVI65561 JFA65561:JFE65561 JOW65561:JPA65561 JYS65561:JYW65561 KIO65561:KIS65561 KSK65561:KSO65561 LCG65561:LCK65561 LMC65561:LMG65561 LVY65561:LWC65561 MFU65561:MFY65561 MPQ65561:MPU65561 MZM65561:MZQ65561 NJI65561:NJM65561 NTE65561:NTI65561 ODA65561:ODE65561 OMW65561:ONA65561 OWS65561:OWW65561 PGO65561:PGS65561 PQK65561:PQO65561 QAG65561:QAK65561 QKC65561:QKG65561 QTY65561:QUC65561 RDU65561:RDY65561 RNQ65561:RNU65561 RXM65561:RXQ65561 SHI65561:SHM65561 SRE65561:SRI65561 TBA65561:TBE65561 TKW65561:TLA65561 TUS65561:TUW65561 UEO65561:UES65561 UOK65561:UOO65561 UYG65561:UYK65561 VIC65561:VIG65561 VRY65561:VSC65561 WBU65561:WBY65561 WLQ65561:WLU65561 WVM65561:WVQ65561 E131097:I131097 JA131097:JE131097 SW131097:TA131097 ACS131097:ACW131097 AMO131097:AMS131097 AWK131097:AWO131097 BGG131097:BGK131097 BQC131097:BQG131097 BZY131097:CAC131097 CJU131097:CJY131097 CTQ131097:CTU131097 DDM131097:DDQ131097 DNI131097:DNM131097 DXE131097:DXI131097 EHA131097:EHE131097 EQW131097:ERA131097 FAS131097:FAW131097 FKO131097:FKS131097 FUK131097:FUO131097 GEG131097:GEK131097 GOC131097:GOG131097 GXY131097:GYC131097 HHU131097:HHY131097 HRQ131097:HRU131097 IBM131097:IBQ131097 ILI131097:ILM131097 IVE131097:IVI131097 JFA131097:JFE131097 JOW131097:JPA131097 JYS131097:JYW131097 KIO131097:KIS131097 KSK131097:KSO131097 LCG131097:LCK131097 LMC131097:LMG131097 LVY131097:LWC131097 MFU131097:MFY131097 MPQ131097:MPU131097 MZM131097:MZQ131097 NJI131097:NJM131097 NTE131097:NTI131097 ODA131097:ODE131097 OMW131097:ONA131097 OWS131097:OWW131097 PGO131097:PGS131097 PQK131097:PQO131097 QAG131097:QAK131097 QKC131097:QKG131097 QTY131097:QUC131097 RDU131097:RDY131097 RNQ131097:RNU131097 RXM131097:RXQ131097 SHI131097:SHM131097 SRE131097:SRI131097 TBA131097:TBE131097 TKW131097:TLA131097 TUS131097:TUW131097 UEO131097:UES131097 UOK131097:UOO131097 UYG131097:UYK131097 VIC131097:VIG131097 VRY131097:VSC131097 WBU131097:WBY131097 WLQ131097:WLU131097 WVM131097:WVQ131097 E196633:I196633 JA196633:JE196633 SW196633:TA196633 ACS196633:ACW196633 AMO196633:AMS196633 AWK196633:AWO196633 BGG196633:BGK196633 BQC196633:BQG196633 BZY196633:CAC196633 CJU196633:CJY196633 CTQ196633:CTU196633 DDM196633:DDQ196633 DNI196633:DNM196633 DXE196633:DXI196633 EHA196633:EHE196633 EQW196633:ERA196633 FAS196633:FAW196633 FKO196633:FKS196633 FUK196633:FUO196633 GEG196633:GEK196633 GOC196633:GOG196633 GXY196633:GYC196633 HHU196633:HHY196633 HRQ196633:HRU196633 IBM196633:IBQ196633 ILI196633:ILM196633 IVE196633:IVI196633 JFA196633:JFE196633 JOW196633:JPA196633 JYS196633:JYW196633 KIO196633:KIS196633 KSK196633:KSO196633 LCG196633:LCK196633 LMC196633:LMG196633 LVY196633:LWC196633 MFU196633:MFY196633 MPQ196633:MPU196633 MZM196633:MZQ196633 NJI196633:NJM196633 NTE196633:NTI196633 ODA196633:ODE196633 OMW196633:ONA196633 OWS196633:OWW196633 PGO196633:PGS196633 PQK196633:PQO196633 QAG196633:QAK196633 QKC196633:QKG196633 QTY196633:QUC196633 RDU196633:RDY196633 RNQ196633:RNU196633 RXM196633:RXQ196633 SHI196633:SHM196633 SRE196633:SRI196633 TBA196633:TBE196633 TKW196633:TLA196633 TUS196633:TUW196633 UEO196633:UES196633 UOK196633:UOO196633 UYG196633:UYK196633 VIC196633:VIG196633 VRY196633:VSC196633 WBU196633:WBY196633 WLQ196633:WLU196633 WVM196633:WVQ196633 E262169:I262169 JA262169:JE262169 SW262169:TA262169 ACS262169:ACW262169 AMO262169:AMS262169 AWK262169:AWO262169 BGG262169:BGK262169 BQC262169:BQG262169 BZY262169:CAC262169 CJU262169:CJY262169 CTQ262169:CTU262169 DDM262169:DDQ262169 DNI262169:DNM262169 DXE262169:DXI262169 EHA262169:EHE262169 EQW262169:ERA262169 FAS262169:FAW262169 FKO262169:FKS262169 FUK262169:FUO262169 GEG262169:GEK262169 GOC262169:GOG262169 GXY262169:GYC262169 HHU262169:HHY262169 HRQ262169:HRU262169 IBM262169:IBQ262169 ILI262169:ILM262169 IVE262169:IVI262169 JFA262169:JFE262169 JOW262169:JPA262169 JYS262169:JYW262169 KIO262169:KIS262169 KSK262169:KSO262169 LCG262169:LCK262169 LMC262169:LMG262169 LVY262169:LWC262169 MFU262169:MFY262169 MPQ262169:MPU262169 MZM262169:MZQ262169 NJI262169:NJM262169 NTE262169:NTI262169 ODA262169:ODE262169 OMW262169:ONA262169 OWS262169:OWW262169 PGO262169:PGS262169 PQK262169:PQO262169 QAG262169:QAK262169 QKC262169:QKG262169 QTY262169:QUC262169 RDU262169:RDY262169 RNQ262169:RNU262169 RXM262169:RXQ262169 SHI262169:SHM262169 SRE262169:SRI262169 TBA262169:TBE262169 TKW262169:TLA262169 TUS262169:TUW262169 UEO262169:UES262169 UOK262169:UOO262169 UYG262169:UYK262169 VIC262169:VIG262169 VRY262169:VSC262169 WBU262169:WBY262169 WLQ262169:WLU262169 WVM262169:WVQ262169 E327705:I327705 JA327705:JE327705 SW327705:TA327705 ACS327705:ACW327705 AMO327705:AMS327705 AWK327705:AWO327705 BGG327705:BGK327705 BQC327705:BQG327705 BZY327705:CAC327705 CJU327705:CJY327705 CTQ327705:CTU327705 DDM327705:DDQ327705 DNI327705:DNM327705 DXE327705:DXI327705 EHA327705:EHE327705 EQW327705:ERA327705 FAS327705:FAW327705 FKO327705:FKS327705 FUK327705:FUO327705 GEG327705:GEK327705 GOC327705:GOG327705 GXY327705:GYC327705 HHU327705:HHY327705 HRQ327705:HRU327705 IBM327705:IBQ327705 ILI327705:ILM327705 IVE327705:IVI327705 JFA327705:JFE327705 JOW327705:JPA327705 JYS327705:JYW327705 KIO327705:KIS327705 KSK327705:KSO327705 LCG327705:LCK327705 LMC327705:LMG327705 LVY327705:LWC327705 MFU327705:MFY327705 MPQ327705:MPU327705 MZM327705:MZQ327705 NJI327705:NJM327705 NTE327705:NTI327705 ODA327705:ODE327705 OMW327705:ONA327705 OWS327705:OWW327705 PGO327705:PGS327705 PQK327705:PQO327705 QAG327705:QAK327705 QKC327705:QKG327705 QTY327705:QUC327705 RDU327705:RDY327705 RNQ327705:RNU327705 RXM327705:RXQ327705 SHI327705:SHM327705 SRE327705:SRI327705 TBA327705:TBE327705 TKW327705:TLA327705 TUS327705:TUW327705 UEO327705:UES327705 UOK327705:UOO327705 UYG327705:UYK327705 VIC327705:VIG327705 VRY327705:VSC327705 WBU327705:WBY327705 WLQ327705:WLU327705 WVM327705:WVQ327705 E393241:I393241 JA393241:JE393241 SW393241:TA393241 ACS393241:ACW393241 AMO393241:AMS393241 AWK393241:AWO393241 BGG393241:BGK393241 BQC393241:BQG393241 BZY393241:CAC393241 CJU393241:CJY393241 CTQ393241:CTU393241 DDM393241:DDQ393241 DNI393241:DNM393241 DXE393241:DXI393241 EHA393241:EHE393241 EQW393241:ERA393241 FAS393241:FAW393241 FKO393241:FKS393241 FUK393241:FUO393241 GEG393241:GEK393241 GOC393241:GOG393241 GXY393241:GYC393241 HHU393241:HHY393241 HRQ393241:HRU393241 IBM393241:IBQ393241 ILI393241:ILM393241 IVE393241:IVI393241 JFA393241:JFE393241 JOW393241:JPA393241 JYS393241:JYW393241 KIO393241:KIS393241 KSK393241:KSO393241 LCG393241:LCK393241 LMC393241:LMG393241 LVY393241:LWC393241 MFU393241:MFY393241 MPQ393241:MPU393241 MZM393241:MZQ393241 NJI393241:NJM393241 NTE393241:NTI393241 ODA393241:ODE393241 OMW393241:ONA393241 OWS393241:OWW393241 PGO393241:PGS393241 PQK393241:PQO393241 QAG393241:QAK393241 QKC393241:QKG393241 QTY393241:QUC393241 RDU393241:RDY393241 RNQ393241:RNU393241 RXM393241:RXQ393241 SHI393241:SHM393241 SRE393241:SRI393241 TBA393241:TBE393241 TKW393241:TLA393241 TUS393241:TUW393241 UEO393241:UES393241 UOK393241:UOO393241 UYG393241:UYK393241 VIC393241:VIG393241 VRY393241:VSC393241 WBU393241:WBY393241 WLQ393241:WLU393241 WVM393241:WVQ393241 E458777:I458777 JA458777:JE458777 SW458777:TA458777 ACS458777:ACW458777 AMO458777:AMS458777 AWK458777:AWO458777 BGG458777:BGK458777 BQC458777:BQG458777 BZY458777:CAC458777 CJU458777:CJY458777 CTQ458777:CTU458777 DDM458777:DDQ458777 DNI458777:DNM458777 DXE458777:DXI458777 EHA458777:EHE458777 EQW458777:ERA458777 FAS458777:FAW458777 FKO458777:FKS458777 FUK458777:FUO458777 GEG458777:GEK458777 GOC458777:GOG458777 GXY458777:GYC458777 HHU458777:HHY458777 HRQ458777:HRU458777 IBM458777:IBQ458777 ILI458777:ILM458777 IVE458777:IVI458777 JFA458777:JFE458777 JOW458777:JPA458777 JYS458777:JYW458777 KIO458777:KIS458777 KSK458777:KSO458777 LCG458777:LCK458777 LMC458777:LMG458777 LVY458777:LWC458777 MFU458777:MFY458777 MPQ458777:MPU458777 MZM458777:MZQ458777 NJI458777:NJM458777 NTE458777:NTI458777 ODA458777:ODE458777 OMW458777:ONA458777 OWS458777:OWW458777 PGO458777:PGS458777 PQK458777:PQO458777 QAG458777:QAK458777 QKC458777:QKG458777 QTY458777:QUC458777 RDU458777:RDY458777 RNQ458777:RNU458777 RXM458777:RXQ458777 SHI458777:SHM458777 SRE458777:SRI458777 TBA458777:TBE458777 TKW458777:TLA458777 TUS458777:TUW458777 UEO458777:UES458777 UOK458777:UOO458777 UYG458777:UYK458777 VIC458777:VIG458777 VRY458777:VSC458777 WBU458777:WBY458777 WLQ458777:WLU458777 WVM458777:WVQ458777 E524313:I524313 JA524313:JE524313 SW524313:TA524313 ACS524313:ACW524313 AMO524313:AMS524313 AWK524313:AWO524313 BGG524313:BGK524313 BQC524313:BQG524313 BZY524313:CAC524313 CJU524313:CJY524313 CTQ524313:CTU524313 DDM524313:DDQ524313 DNI524313:DNM524313 DXE524313:DXI524313 EHA524313:EHE524313 EQW524313:ERA524313 FAS524313:FAW524313 FKO524313:FKS524313 FUK524313:FUO524313 GEG524313:GEK524313 GOC524313:GOG524313 GXY524313:GYC524313 HHU524313:HHY524313 HRQ524313:HRU524313 IBM524313:IBQ524313 ILI524313:ILM524313 IVE524313:IVI524313 JFA524313:JFE524313 JOW524313:JPA524313 JYS524313:JYW524313 KIO524313:KIS524313 KSK524313:KSO524313 LCG524313:LCK524313 LMC524313:LMG524313 LVY524313:LWC524313 MFU524313:MFY524313 MPQ524313:MPU524313 MZM524313:MZQ524313 NJI524313:NJM524313 NTE524313:NTI524313 ODA524313:ODE524313 OMW524313:ONA524313 OWS524313:OWW524313 PGO524313:PGS524313 PQK524313:PQO524313 QAG524313:QAK524313 QKC524313:QKG524313 QTY524313:QUC524313 RDU524313:RDY524313 RNQ524313:RNU524313 RXM524313:RXQ524313 SHI524313:SHM524313 SRE524313:SRI524313 TBA524313:TBE524313 TKW524313:TLA524313 TUS524313:TUW524313 UEO524313:UES524313 UOK524313:UOO524313 UYG524313:UYK524313 VIC524313:VIG524313 VRY524313:VSC524313 WBU524313:WBY524313 WLQ524313:WLU524313 WVM524313:WVQ524313 E589849:I589849 JA589849:JE589849 SW589849:TA589849 ACS589849:ACW589849 AMO589849:AMS589849 AWK589849:AWO589849 BGG589849:BGK589849 BQC589849:BQG589849 BZY589849:CAC589849 CJU589849:CJY589849 CTQ589849:CTU589849 DDM589849:DDQ589849 DNI589849:DNM589849 DXE589849:DXI589849 EHA589849:EHE589849 EQW589849:ERA589849 FAS589849:FAW589849 FKO589849:FKS589849 FUK589849:FUO589849 GEG589849:GEK589849 GOC589849:GOG589849 GXY589849:GYC589849 HHU589849:HHY589849 HRQ589849:HRU589849 IBM589849:IBQ589849 ILI589849:ILM589849 IVE589849:IVI589849 JFA589849:JFE589849 JOW589849:JPA589849 JYS589849:JYW589849 KIO589849:KIS589849 KSK589849:KSO589849 LCG589849:LCK589849 LMC589849:LMG589849 LVY589849:LWC589849 MFU589849:MFY589849 MPQ589849:MPU589849 MZM589849:MZQ589849 NJI589849:NJM589849 NTE589849:NTI589849 ODA589849:ODE589849 OMW589849:ONA589849 OWS589849:OWW589849 PGO589849:PGS589849 PQK589849:PQO589849 QAG589849:QAK589849 QKC589849:QKG589849 QTY589849:QUC589849 RDU589849:RDY589849 RNQ589849:RNU589849 RXM589849:RXQ589849 SHI589849:SHM589849 SRE589849:SRI589849 TBA589849:TBE589849 TKW589849:TLA589849 TUS589849:TUW589849 UEO589849:UES589849 UOK589849:UOO589849 UYG589849:UYK589849 VIC589849:VIG589849 VRY589849:VSC589849 WBU589849:WBY589849 WLQ589849:WLU589849 WVM589849:WVQ589849 E655385:I655385 JA655385:JE655385 SW655385:TA655385 ACS655385:ACW655385 AMO655385:AMS655385 AWK655385:AWO655385 BGG655385:BGK655385 BQC655385:BQG655385 BZY655385:CAC655385 CJU655385:CJY655385 CTQ655385:CTU655385 DDM655385:DDQ655385 DNI655385:DNM655385 DXE655385:DXI655385 EHA655385:EHE655385 EQW655385:ERA655385 FAS655385:FAW655385 FKO655385:FKS655385 FUK655385:FUO655385 GEG655385:GEK655385 GOC655385:GOG655385 GXY655385:GYC655385 HHU655385:HHY655385 HRQ655385:HRU655385 IBM655385:IBQ655385 ILI655385:ILM655385 IVE655385:IVI655385 JFA655385:JFE655385 JOW655385:JPA655385 JYS655385:JYW655385 KIO655385:KIS655385 KSK655385:KSO655385 LCG655385:LCK655385 LMC655385:LMG655385 LVY655385:LWC655385 MFU655385:MFY655385 MPQ655385:MPU655385 MZM655385:MZQ655385 NJI655385:NJM655385 NTE655385:NTI655385 ODA655385:ODE655385 OMW655385:ONA655385 OWS655385:OWW655385 PGO655385:PGS655385 PQK655385:PQO655385 QAG655385:QAK655385 QKC655385:QKG655385 QTY655385:QUC655385 RDU655385:RDY655385 RNQ655385:RNU655385 RXM655385:RXQ655385 SHI655385:SHM655385 SRE655385:SRI655385 TBA655385:TBE655385 TKW655385:TLA655385 TUS655385:TUW655385 UEO655385:UES655385 UOK655385:UOO655385 UYG655385:UYK655385 VIC655385:VIG655385 VRY655385:VSC655385 WBU655385:WBY655385 WLQ655385:WLU655385 WVM655385:WVQ655385 E720921:I720921 JA720921:JE720921 SW720921:TA720921 ACS720921:ACW720921 AMO720921:AMS720921 AWK720921:AWO720921 BGG720921:BGK720921 BQC720921:BQG720921 BZY720921:CAC720921 CJU720921:CJY720921 CTQ720921:CTU720921 DDM720921:DDQ720921 DNI720921:DNM720921 DXE720921:DXI720921 EHA720921:EHE720921 EQW720921:ERA720921 FAS720921:FAW720921 FKO720921:FKS720921 FUK720921:FUO720921 GEG720921:GEK720921 GOC720921:GOG720921 GXY720921:GYC720921 HHU720921:HHY720921 HRQ720921:HRU720921 IBM720921:IBQ720921 ILI720921:ILM720921 IVE720921:IVI720921 JFA720921:JFE720921 JOW720921:JPA720921 JYS720921:JYW720921 KIO720921:KIS720921 KSK720921:KSO720921 LCG720921:LCK720921 LMC720921:LMG720921 LVY720921:LWC720921 MFU720921:MFY720921 MPQ720921:MPU720921 MZM720921:MZQ720921 NJI720921:NJM720921 NTE720921:NTI720921 ODA720921:ODE720921 OMW720921:ONA720921 OWS720921:OWW720921 PGO720921:PGS720921 PQK720921:PQO720921 QAG720921:QAK720921 QKC720921:QKG720921 QTY720921:QUC720921 RDU720921:RDY720921 RNQ720921:RNU720921 RXM720921:RXQ720921 SHI720921:SHM720921 SRE720921:SRI720921 TBA720921:TBE720921 TKW720921:TLA720921 TUS720921:TUW720921 UEO720921:UES720921 UOK720921:UOO720921 UYG720921:UYK720921 VIC720921:VIG720921 VRY720921:VSC720921 WBU720921:WBY720921 WLQ720921:WLU720921 WVM720921:WVQ720921 E786457:I786457 JA786457:JE786457 SW786457:TA786457 ACS786457:ACW786457 AMO786457:AMS786457 AWK786457:AWO786457 BGG786457:BGK786457 BQC786457:BQG786457 BZY786457:CAC786457 CJU786457:CJY786457 CTQ786457:CTU786457 DDM786457:DDQ786457 DNI786457:DNM786457 DXE786457:DXI786457 EHA786457:EHE786457 EQW786457:ERA786457 FAS786457:FAW786457 FKO786457:FKS786457 FUK786457:FUO786457 GEG786457:GEK786457 GOC786457:GOG786457 GXY786457:GYC786457 HHU786457:HHY786457 HRQ786457:HRU786457 IBM786457:IBQ786457 ILI786457:ILM786457 IVE786457:IVI786457 JFA786457:JFE786457 JOW786457:JPA786457 JYS786457:JYW786457 KIO786457:KIS786457 KSK786457:KSO786457 LCG786457:LCK786457 LMC786457:LMG786457 LVY786457:LWC786457 MFU786457:MFY786457 MPQ786457:MPU786457 MZM786457:MZQ786457 NJI786457:NJM786457 NTE786457:NTI786457 ODA786457:ODE786457 OMW786457:ONA786457 OWS786457:OWW786457 PGO786457:PGS786457 PQK786457:PQO786457 QAG786457:QAK786457 QKC786457:QKG786457 QTY786457:QUC786457 RDU786457:RDY786457 RNQ786457:RNU786457 RXM786457:RXQ786457 SHI786457:SHM786457 SRE786457:SRI786457 TBA786457:TBE786457 TKW786457:TLA786457 TUS786457:TUW786457 UEO786457:UES786457 UOK786457:UOO786457 UYG786457:UYK786457 VIC786457:VIG786457 VRY786457:VSC786457 WBU786457:WBY786457 WLQ786457:WLU786457 WVM786457:WVQ786457 E851993:I851993 JA851993:JE851993 SW851993:TA851993 ACS851993:ACW851993 AMO851993:AMS851993 AWK851993:AWO851993 BGG851993:BGK851993 BQC851993:BQG851993 BZY851993:CAC851993 CJU851993:CJY851993 CTQ851993:CTU851993 DDM851993:DDQ851993 DNI851993:DNM851993 DXE851993:DXI851993 EHA851993:EHE851993 EQW851993:ERA851993 FAS851993:FAW851993 FKO851993:FKS851993 FUK851993:FUO851993 GEG851993:GEK851993 GOC851993:GOG851993 GXY851993:GYC851993 HHU851993:HHY851993 HRQ851993:HRU851993 IBM851993:IBQ851993 ILI851993:ILM851993 IVE851993:IVI851993 JFA851993:JFE851993 JOW851993:JPA851993 JYS851993:JYW851993 KIO851993:KIS851993 KSK851993:KSO851993 LCG851993:LCK851993 LMC851993:LMG851993 LVY851993:LWC851993 MFU851993:MFY851993 MPQ851993:MPU851993 MZM851993:MZQ851993 NJI851993:NJM851993 NTE851993:NTI851993 ODA851993:ODE851993 OMW851993:ONA851993 OWS851993:OWW851993 PGO851993:PGS851993 PQK851993:PQO851993 QAG851993:QAK851993 QKC851993:QKG851993 QTY851993:QUC851993 RDU851993:RDY851993 RNQ851993:RNU851993 RXM851993:RXQ851993 SHI851993:SHM851993 SRE851993:SRI851993 TBA851993:TBE851993 TKW851993:TLA851993 TUS851993:TUW851993 UEO851993:UES851993 UOK851993:UOO851993 UYG851993:UYK851993 VIC851993:VIG851993 VRY851993:VSC851993 WBU851993:WBY851993 WLQ851993:WLU851993 WVM851993:WVQ851993 E917529:I917529 JA917529:JE917529 SW917529:TA917529 ACS917529:ACW917529 AMO917529:AMS917529 AWK917529:AWO917529 BGG917529:BGK917529 BQC917529:BQG917529 BZY917529:CAC917529 CJU917529:CJY917529 CTQ917529:CTU917529 DDM917529:DDQ917529 DNI917529:DNM917529 DXE917529:DXI917529 EHA917529:EHE917529 EQW917529:ERA917529 FAS917529:FAW917529 FKO917529:FKS917529 FUK917529:FUO917529 GEG917529:GEK917529 GOC917529:GOG917529 GXY917529:GYC917529 HHU917529:HHY917529 HRQ917529:HRU917529 IBM917529:IBQ917529 ILI917529:ILM917529 IVE917529:IVI917529 JFA917529:JFE917529 JOW917529:JPA917529 JYS917529:JYW917529 KIO917529:KIS917529 KSK917529:KSO917529 LCG917529:LCK917529 LMC917529:LMG917529 LVY917529:LWC917529 MFU917529:MFY917529 MPQ917529:MPU917529 MZM917529:MZQ917529 NJI917529:NJM917529 NTE917529:NTI917529 ODA917529:ODE917529 OMW917529:ONA917529 OWS917529:OWW917529 PGO917529:PGS917529 PQK917529:PQO917529 QAG917529:QAK917529 QKC917529:QKG917529 QTY917529:QUC917529 RDU917529:RDY917529 RNQ917529:RNU917529 RXM917529:RXQ917529 SHI917529:SHM917529 SRE917529:SRI917529 TBA917529:TBE917529 TKW917529:TLA917529 TUS917529:TUW917529 UEO917529:UES917529 UOK917529:UOO917529 UYG917529:UYK917529 VIC917529:VIG917529 VRY917529:VSC917529 WBU917529:WBY917529 WLQ917529:WLU917529 WVM917529:WVQ917529 E983065:I983065 JA983065:JE983065 SW983065:TA983065 ACS983065:ACW983065 AMO983065:AMS983065 AWK983065:AWO983065 BGG983065:BGK983065 BQC983065:BQG983065 BZY983065:CAC983065 CJU983065:CJY983065 CTQ983065:CTU983065 DDM983065:DDQ983065 DNI983065:DNM983065 DXE983065:DXI983065 EHA983065:EHE983065 EQW983065:ERA983065 FAS983065:FAW983065 FKO983065:FKS983065 FUK983065:FUO983065 GEG983065:GEK983065 GOC983065:GOG983065 GXY983065:GYC983065 HHU983065:HHY983065 HRQ983065:HRU983065 IBM983065:IBQ983065 ILI983065:ILM983065 IVE983065:IVI983065 JFA983065:JFE983065 JOW983065:JPA983065 JYS983065:JYW983065 KIO983065:KIS983065 KSK983065:KSO983065 LCG983065:LCK983065 LMC983065:LMG983065 LVY983065:LWC983065 MFU983065:MFY983065 MPQ983065:MPU983065 MZM983065:MZQ983065 NJI983065:NJM983065 NTE983065:NTI983065 ODA983065:ODE983065 OMW983065:ONA983065 OWS983065:OWW983065 PGO983065:PGS983065 PQK983065:PQO983065 QAG983065:QAK983065 QKC983065:QKG983065 QTY983065:QUC983065 RDU983065:RDY983065 RNQ983065:RNU983065 RXM983065:RXQ983065 SHI983065:SHM983065 SRE983065:SRI983065 TBA983065:TBE983065 TKW983065:TLA983065 TUS983065:TUW983065 UEO983065:UES983065 UOK983065:UOO983065 UYG983065:UYK983065 VIC983065:VIG983065 VRY983065:VSC983065 WBU983065:WBY983065 WLQ983065:WLU983065 WVM983065:WVQ983065 E31:H31 JA31:JD31 SW31:SZ31 ACS31:ACV31 AMO31:AMR31 AWK31:AWN31 BGG31:BGJ31 BQC31:BQF31 BZY31:CAB31 CJU31:CJX31 CTQ31:CTT31 DDM31:DDP31 DNI31:DNL31 DXE31:DXH31 EHA31:EHD31 EQW31:EQZ31 FAS31:FAV31 FKO31:FKR31 FUK31:FUN31 GEG31:GEJ31 GOC31:GOF31 GXY31:GYB31 HHU31:HHX31 HRQ31:HRT31 IBM31:IBP31 ILI31:ILL31 IVE31:IVH31 JFA31:JFD31 JOW31:JOZ31 JYS31:JYV31 KIO31:KIR31 KSK31:KSN31 LCG31:LCJ31 LMC31:LMF31 LVY31:LWB31 MFU31:MFX31 MPQ31:MPT31 MZM31:MZP31 NJI31:NJL31 NTE31:NTH31 ODA31:ODD31 OMW31:OMZ31 OWS31:OWV31 PGO31:PGR31 PQK31:PQN31 QAG31:QAJ31 QKC31:QKF31 QTY31:QUB31 RDU31:RDX31 RNQ31:RNT31 RXM31:RXP31 SHI31:SHL31 SRE31:SRH31 TBA31:TBD31 TKW31:TKZ31 TUS31:TUV31 UEO31:UER31 UOK31:UON31 UYG31:UYJ31 VIC31:VIF31 VRY31:VSB31 WBU31:WBX31 WLQ31:WLT31 WVM31:WVP31 E65569:H65569 JA65569:JD65569 SW65569:SZ65569 ACS65569:ACV65569 AMO65569:AMR65569 AWK65569:AWN65569 BGG65569:BGJ65569 BQC65569:BQF65569 BZY65569:CAB65569 CJU65569:CJX65569 CTQ65569:CTT65569 DDM65569:DDP65569 DNI65569:DNL65569 DXE65569:DXH65569 EHA65569:EHD65569 EQW65569:EQZ65569 FAS65569:FAV65569 FKO65569:FKR65569 FUK65569:FUN65569 GEG65569:GEJ65569 GOC65569:GOF65569 GXY65569:GYB65569 HHU65569:HHX65569 HRQ65569:HRT65569 IBM65569:IBP65569 ILI65569:ILL65569 IVE65569:IVH65569 JFA65569:JFD65569 JOW65569:JOZ65569 JYS65569:JYV65569 KIO65569:KIR65569 KSK65569:KSN65569 LCG65569:LCJ65569 LMC65569:LMF65569 LVY65569:LWB65569 MFU65569:MFX65569 MPQ65569:MPT65569 MZM65569:MZP65569 NJI65569:NJL65569 NTE65569:NTH65569 ODA65569:ODD65569 OMW65569:OMZ65569 OWS65569:OWV65569 PGO65569:PGR65569 PQK65569:PQN65569 QAG65569:QAJ65569 QKC65569:QKF65569 QTY65569:QUB65569 RDU65569:RDX65569 RNQ65569:RNT65569 RXM65569:RXP65569 SHI65569:SHL65569 SRE65569:SRH65569 TBA65569:TBD65569 TKW65569:TKZ65569 TUS65569:TUV65569 UEO65569:UER65569 UOK65569:UON65569 UYG65569:UYJ65569 VIC65569:VIF65569 VRY65569:VSB65569 WBU65569:WBX65569 WLQ65569:WLT65569 WVM65569:WVP65569 E131105:H131105 JA131105:JD131105 SW131105:SZ131105 ACS131105:ACV131105 AMO131105:AMR131105 AWK131105:AWN131105 BGG131105:BGJ131105 BQC131105:BQF131105 BZY131105:CAB131105 CJU131105:CJX131105 CTQ131105:CTT131105 DDM131105:DDP131105 DNI131105:DNL131105 DXE131105:DXH131105 EHA131105:EHD131105 EQW131105:EQZ131105 FAS131105:FAV131105 FKO131105:FKR131105 FUK131105:FUN131105 GEG131105:GEJ131105 GOC131105:GOF131105 GXY131105:GYB131105 HHU131105:HHX131105 HRQ131105:HRT131105 IBM131105:IBP131105 ILI131105:ILL131105 IVE131105:IVH131105 JFA131105:JFD131105 JOW131105:JOZ131105 JYS131105:JYV131105 KIO131105:KIR131105 KSK131105:KSN131105 LCG131105:LCJ131105 LMC131105:LMF131105 LVY131105:LWB131105 MFU131105:MFX131105 MPQ131105:MPT131105 MZM131105:MZP131105 NJI131105:NJL131105 NTE131105:NTH131105 ODA131105:ODD131105 OMW131105:OMZ131105 OWS131105:OWV131105 PGO131105:PGR131105 PQK131105:PQN131105 QAG131105:QAJ131105 QKC131105:QKF131105 QTY131105:QUB131105 RDU131105:RDX131105 RNQ131105:RNT131105 RXM131105:RXP131105 SHI131105:SHL131105 SRE131105:SRH131105 TBA131105:TBD131105 TKW131105:TKZ131105 TUS131105:TUV131105 UEO131105:UER131105 UOK131105:UON131105 UYG131105:UYJ131105 VIC131105:VIF131105 VRY131105:VSB131105 WBU131105:WBX131105 WLQ131105:WLT131105 WVM131105:WVP131105 E196641:H196641 JA196641:JD196641 SW196641:SZ196641 ACS196641:ACV196641 AMO196641:AMR196641 AWK196641:AWN196641 BGG196641:BGJ196641 BQC196641:BQF196641 BZY196641:CAB196641 CJU196641:CJX196641 CTQ196641:CTT196641 DDM196641:DDP196641 DNI196641:DNL196641 DXE196641:DXH196641 EHA196641:EHD196641 EQW196641:EQZ196641 FAS196641:FAV196641 FKO196641:FKR196641 FUK196641:FUN196641 GEG196641:GEJ196641 GOC196641:GOF196641 GXY196641:GYB196641 HHU196641:HHX196641 HRQ196641:HRT196641 IBM196641:IBP196641 ILI196641:ILL196641 IVE196641:IVH196641 JFA196641:JFD196641 JOW196641:JOZ196641 JYS196641:JYV196641 KIO196641:KIR196641 KSK196641:KSN196641 LCG196641:LCJ196641 LMC196641:LMF196641 LVY196641:LWB196641 MFU196641:MFX196641 MPQ196641:MPT196641 MZM196641:MZP196641 NJI196641:NJL196641 NTE196641:NTH196641 ODA196641:ODD196641 OMW196641:OMZ196641 OWS196641:OWV196641 PGO196641:PGR196641 PQK196641:PQN196641 QAG196641:QAJ196641 QKC196641:QKF196641 QTY196641:QUB196641 RDU196641:RDX196641 RNQ196641:RNT196641 RXM196641:RXP196641 SHI196641:SHL196641 SRE196641:SRH196641 TBA196641:TBD196641 TKW196641:TKZ196641 TUS196641:TUV196641 UEO196641:UER196641 UOK196641:UON196641 UYG196641:UYJ196641 VIC196641:VIF196641 VRY196641:VSB196641 WBU196641:WBX196641 WLQ196641:WLT196641 WVM196641:WVP196641 E262177:H262177 JA262177:JD262177 SW262177:SZ262177 ACS262177:ACV262177 AMO262177:AMR262177 AWK262177:AWN262177 BGG262177:BGJ262177 BQC262177:BQF262177 BZY262177:CAB262177 CJU262177:CJX262177 CTQ262177:CTT262177 DDM262177:DDP262177 DNI262177:DNL262177 DXE262177:DXH262177 EHA262177:EHD262177 EQW262177:EQZ262177 FAS262177:FAV262177 FKO262177:FKR262177 FUK262177:FUN262177 GEG262177:GEJ262177 GOC262177:GOF262177 GXY262177:GYB262177 HHU262177:HHX262177 HRQ262177:HRT262177 IBM262177:IBP262177 ILI262177:ILL262177 IVE262177:IVH262177 JFA262177:JFD262177 JOW262177:JOZ262177 JYS262177:JYV262177 KIO262177:KIR262177 KSK262177:KSN262177 LCG262177:LCJ262177 LMC262177:LMF262177 LVY262177:LWB262177 MFU262177:MFX262177 MPQ262177:MPT262177 MZM262177:MZP262177 NJI262177:NJL262177 NTE262177:NTH262177 ODA262177:ODD262177 OMW262177:OMZ262177 OWS262177:OWV262177 PGO262177:PGR262177 PQK262177:PQN262177 QAG262177:QAJ262177 QKC262177:QKF262177 QTY262177:QUB262177 RDU262177:RDX262177 RNQ262177:RNT262177 RXM262177:RXP262177 SHI262177:SHL262177 SRE262177:SRH262177 TBA262177:TBD262177 TKW262177:TKZ262177 TUS262177:TUV262177 UEO262177:UER262177 UOK262177:UON262177 UYG262177:UYJ262177 VIC262177:VIF262177 VRY262177:VSB262177 WBU262177:WBX262177 WLQ262177:WLT262177 WVM262177:WVP262177 E327713:H327713 JA327713:JD327713 SW327713:SZ327713 ACS327713:ACV327713 AMO327713:AMR327713 AWK327713:AWN327713 BGG327713:BGJ327713 BQC327713:BQF327713 BZY327713:CAB327713 CJU327713:CJX327713 CTQ327713:CTT327713 DDM327713:DDP327713 DNI327713:DNL327713 DXE327713:DXH327713 EHA327713:EHD327713 EQW327713:EQZ327713 FAS327713:FAV327713 FKO327713:FKR327713 FUK327713:FUN327713 GEG327713:GEJ327713 GOC327713:GOF327713 GXY327713:GYB327713 HHU327713:HHX327713 HRQ327713:HRT327713 IBM327713:IBP327713 ILI327713:ILL327713 IVE327713:IVH327713 JFA327713:JFD327713 JOW327713:JOZ327713 JYS327713:JYV327713 KIO327713:KIR327713 KSK327713:KSN327713 LCG327713:LCJ327713 LMC327713:LMF327713 LVY327713:LWB327713 MFU327713:MFX327713 MPQ327713:MPT327713 MZM327713:MZP327713 NJI327713:NJL327713 NTE327713:NTH327713 ODA327713:ODD327713 OMW327713:OMZ327713 OWS327713:OWV327713 PGO327713:PGR327713 PQK327713:PQN327713 QAG327713:QAJ327713 QKC327713:QKF327713 QTY327713:QUB327713 RDU327713:RDX327713 RNQ327713:RNT327713 RXM327713:RXP327713 SHI327713:SHL327713 SRE327713:SRH327713 TBA327713:TBD327713 TKW327713:TKZ327713 TUS327713:TUV327713 UEO327713:UER327713 UOK327713:UON327713 UYG327713:UYJ327713 VIC327713:VIF327713 VRY327713:VSB327713 WBU327713:WBX327713 WLQ327713:WLT327713 WVM327713:WVP327713 E393249:H393249 JA393249:JD393249 SW393249:SZ393249 ACS393249:ACV393249 AMO393249:AMR393249 AWK393249:AWN393249 BGG393249:BGJ393249 BQC393249:BQF393249 BZY393249:CAB393249 CJU393249:CJX393249 CTQ393249:CTT393249 DDM393249:DDP393249 DNI393249:DNL393249 DXE393249:DXH393249 EHA393249:EHD393249 EQW393249:EQZ393249 FAS393249:FAV393249 FKO393249:FKR393249 FUK393249:FUN393249 GEG393249:GEJ393249 GOC393249:GOF393249 GXY393249:GYB393249 HHU393249:HHX393249 HRQ393249:HRT393249 IBM393249:IBP393249 ILI393249:ILL393249 IVE393249:IVH393249 JFA393249:JFD393249 JOW393249:JOZ393249 JYS393249:JYV393249 KIO393249:KIR393249 KSK393249:KSN393249 LCG393249:LCJ393249 LMC393249:LMF393249 LVY393249:LWB393249 MFU393249:MFX393249 MPQ393249:MPT393249 MZM393249:MZP393249 NJI393249:NJL393249 NTE393249:NTH393249 ODA393249:ODD393249 OMW393249:OMZ393249 OWS393249:OWV393249 PGO393249:PGR393249 PQK393249:PQN393249 QAG393249:QAJ393249 QKC393249:QKF393249 QTY393249:QUB393249 RDU393249:RDX393249 RNQ393249:RNT393249 RXM393249:RXP393249 SHI393249:SHL393249 SRE393249:SRH393249 TBA393249:TBD393249 TKW393249:TKZ393249 TUS393249:TUV393249 UEO393249:UER393249 UOK393249:UON393249 UYG393249:UYJ393249 VIC393249:VIF393249 VRY393249:VSB393249 WBU393249:WBX393249 WLQ393249:WLT393249 WVM393249:WVP393249 E458785:H458785 JA458785:JD458785 SW458785:SZ458785 ACS458785:ACV458785 AMO458785:AMR458785 AWK458785:AWN458785 BGG458785:BGJ458785 BQC458785:BQF458785 BZY458785:CAB458785 CJU458785:CJX458785 CTQ458785:CTT458785 DDM458785:DDP458785 DNI458785:DNL458785 DXE458785:DXH458785 EHA458785:EHD458785 EQW458785:EQZ458785 FAS458785:FAV458785 FKO458785:FKR458785 FUK458785:FUN458785 GEG458785:GEJ458785 GOC458785:GOF458785 GXY458785:GYB458785 HHU458785:HHX458785 HRQ458785:HRT458785 IBM458785:IBP458785 ILI458785:ILL458785 IVE458785:IVH458785 JFA458785:JFD458785 JOW458785:JOZ458785 JYS458785:JYV458785 KIO458785:KIR458785 KSK458785:KSN458785 LCG458785:LCJ458785 LMC458785:LMF458785 LVY458785:LWB458785 MFU458785:MFX458785 MPQ458785:MPT458785 MZM458785:MZP458785 NJI458785:NJL458785 NTE458785:NTH458785 ODA458785:ODD458785 OMW458785:OMZ458785 OWS458785:OWV458785 PGO458785:PGR458785 PQK458785:PQN458785 QAG458785:QAJ458785 QKC458785:QKF458785 QTY458785:QUB458785 RDU458785:RDX458785 RNQ458785:RNT458785 RXM458785:RXP458785 SHI458785:SHL458785 SRE458785:SRH458785 TBA458785:TBD458785 TKW458785:TKZ458785 TUS458785:TUV458785 UEO458785:UER458785 UOK458785:UON458785 UYG458785:UYJ458785 VIC458785:VIF458785 VRY458785:VSB458785 WBU458785:WBX458785 WLQ458785:WLT458785 WVM458785:WVP458785 E524321:H524321 JA524321:JD524321 SW524321:SZ524321 ACS524321:ACV524321 AMO524321:AMR524321 AWK524321:AWN524321 BGG524321:BGJ524321 BQC524321:BQF524321 BZY524321:CAB524321 CJU524321:CJX524321 CTQ524321:CTT524321 DDM524321:DDP524321 DNI524321:DNL524321 DXE524321:DXH524321 EHA524321:EHD524321 EQW524321:EQZ524321 FAS524321:FAV524321 FKO524321:FKR524321 FUK524321:FUN524321 GEG524321:GEJ524321 GOC524321:GOF524321 GXY524321:GYB524321 HHU524321:HHX524321 HRQ524321:HRT524321 IBM524321:IBP524321 ILI524321:ILL524321 IVE524321:IVH524321 JFA524321:JFD524321 JOW524321:JOZ524321 JYS524321:JYV524321 KIO524321:KIR524321 KSK524321:KSN524321 LCG524321:LCJ524321 LMC524321:LMF524321 LVY524321:LWB524321 MFU524321:MFX524321 MPQ524321:MPT524321 MZM524321:MZP524321 NJI524321:NJL524321 NTE524321:NTH524321 ODA524321:ODD524321 OMW524321:OMZ524321 OWS524321:OWV524321 PGO524321:PGR524321 PQK524321:PQN524321 QAG524321:QAJ524321 QKC524321:QKF524321 QTY524321:QUB524321 RDU524321:RDX524321 RNQ524321:RNT524321 RXM524321:RXP524321 SHI524321:SHL524321 SRE524321:SRH524321 TBA524321:TBD524321 TKW524321:TKZ524321 TUS524321:TUV524321 UEO524321:UER524321 UOK524321:UON524321 UYG524321:UYJ524321 VIC524321:VIF524321 VRY524321:VSB524321 WBU524321:WBX524321 WLQ524321:WLT524321 WVM524321:WVP524321 E589857:H589857 JA589857:JD589857 SW589857:SZ589857 ACS589857:ACV589857 AMO589857:AMR589857 AWK589857:AWN589857 BGG589857:BGJ589857 BQC589857:BQF589857 BZY589857:CAB589857 CJU589857:CJX589857 CTQ589857:CTT589857 DDM589857:DDP589857 DNI589857:DNL589857 DXE589857:DXH589857 EHA589857:EHD589857 EQW589857:EQZ589857 FAS589857:FAV589857 FKO589857:FKR589857 FUK589857:FUN589857 GEG589857:GEJ589857 GOC589857:GOF589857 GXY589857:GYB589857 HHU589857:HHX589857 HRQ589857:HRT589857 IBM589857:IBP589857 ILI589857:ILL589857 IVE589857:IVH589857 JFA589857:JFD589857 JOW589857:JOZ589857 JYS589857:JYV589857 KIO589857:KIR589857 KSK589857:KSN589857 LCG589857:LCJ589857 LMC589857:LMF589857 LVY589857:LWB589857 MFU589857:MFX589857 MPQ589857:MPT589857 MZM589857:MZP589857 NJI589857:NJL589857 NTE589857:NTH589857 ODA589857:ODD589857 OMW589857:OMZ589857 OWS589857:OWV589857 PGO589857:PGR589857 PQK589857:PQN589857 QAG589857:QAJ589857 QKC589857:QKF589857 QTY589857:QUB589857 RDU589857:RDX589857 RNQ589857:RNT589857 RXM589857:RXP589857 SHI589857:SHL589857 SRE589857:SRH589857 TBA589857:TBD589857 TKW589857:TKZ589857 TUS589857:TUV589857 UEO589857:UER589857 UOK589857:UON589857 UYG589857:UYJ589857 VIC589857:VIF589857 VRY589857:VSB589857 WBU589857:WBX589857 WLQ589857:WLT589857 WVM589857:WVP589857 E655393:H655393 JA655393:JD655393 SW655393:SZ655393 ACS655393:ACV655393 AMO655393:AMR655393 AWK655393:AWN655393 BGG655393:BGJ655393 BQC655393:BQF655393 BZY655393:CAB655393 CJU655393:CJX655393 CTQ655393:CTT655393 DDM655393:DDP655393 DNI655393:DNL655393 DXE655393:DXH655393 EHA655393:EHD655393 EQW655393:EQZ655393 FAS655393:FAV655393 FKO655393:FKR655393 FUK655393:FUN655393 GEG655393:GEJ655393 GOC655393:GOF655393 GXY655393:GYB655393 HHU655393:HHX655393 HRQ655393:HRT655393 IBM655393:IBP655393 ILI655393:ILL655393 IVE655393:IVH655393 JFA655393:JFD655393 JOW655393:JOZ655393 JYS655393:JYV655393 KIO655393:KIR655393 KSK655393:KSN655393 LCG655393:LCJ655393 LMC655393:LMF655393 LVY655393:LWB655393 MFU655393:MFX655393 MPQ655393:MPT655393 MZM655393:MZP655393 NJI655393:NJL655393 NTE655393:NTH655393 ODA655393:ODD655393 OMW655393:OMZ655393 OWS655393:OWV655393 PGO655393:PGR655393 PQK655393:PQN655393 QAG655393:QAJ655393 QKC655393:QKF655393 QTY655393:QUB655393 RDU655393:RDX655393 RNQ655393:RNT655393 RXM655393:RXP655393 SHI655393:SHL655393 SRE655393:SRH655393 TBA655393:TBD655393 TKW655393:TKZ655393 TUS655393:TUV655393 UEO655393:UER655393 UOK655393:UON655393 UYG655393:UYJ655393 VIC655393:VIF655393 VRY655393:VSB655393 WBU655393:WBX655393 WLQ655393:WLT655393 WVM655393:WVP655393 E720929:H720929 JA720929:JD720929 SW720929:SZ720929 ACS720929:ACV720929 AMO720929:AMR720929 AWK720929:AWN720929 BGG720929:BGJ720929 BQC720929:BQF720929 BZY720929:CAB720929 CJU720929:CJX720929 CTQ720929:CTT720929 DDM720929:DDP720929 DNI720929:DNL720929 DXE720929:DXH720929 EHA720929:EHD720929 EQW720929:EQZ720929 FAS720929:FAV720929 FKO720929:FKR720929 FUK720929:FUN720929 GEG720929:GEJ720929 GOC720929:GOF720929 GXY720929:GYB720929 HHU720929:HHX720929 HRQ720929:HRT720929 IBM720929:IBP720929 ILI720929:ILL720929 IVE720929:IVH720929 JFA720929:JFD720929 JOW720929:JOZ720929 JYS720929:JYV720929 KIO720929:KIR720929 KSK720929:KSN720929 LCG720929:LCJ720929 LMC720929:LMF720929 LVY720929:LWB720929 MFU720929:MFX720929 MPQ720929:MPT720929 MZM720929:MZP720929 NJI720929:NJL720929 NTE720929:NTH720929 ODA720929:ODD720929 OMW720929:OMZ720929 OWS720929:OWV720929 PGO720929:PGR720929 PQK720929:PQN720929 QAG720929:QAJ720929 QKC720929:QKF720929 QTY720929:QUB720929 RDU720929:RDX720929 RNQ720929:RNT720929 RXM720929:RXP720929 SHI720929:SHL720929 SRE720929:SRH720929 TBA720929:TBD720929 TKW720929:TKZ720929 TUS720929:TUV720929 UEO720929:UER720929 UOK720929:UON720929 UYG720929:UYJ720929 VIC720929:VIF720929 VRY720929:VSB720929 WBU720929:WBX720929 WLQ720929:WLT720929 WVM720929:WVP720929 E786465:H786465 JA786465:JD786465 SW786465:SZ786465 ACS786465:ACV786465 AMO786465:AMR786465 AWK786465:AWN786465 BGG786465:BGJ786465 BQC786465:BQF786465 BZY786465:CAB786465 CJU786465:CJX786465 CTQ786465:CTT786465 DDM786465:DDP786465 DNI786465:DNL786465 DXE786465:DXH786465 EHA786465:EHD786465 EQW786465:EQZ786465 FAS786465:FAV786465 FKO786465:FKR786465 FUK786465:FUN786465 GEG786465:GEJ786465 GOC786465:GOF786465 GXY786465:GYB786465 HHU786465:HHX786465 HRQ786465:HRT786465 IBM786465:IBP786465 ILI786465:ILL786465 IVE786465:IVH786465 JFA786465:JFD786465 JOW786465:JOZ786465 JYS786465:JYV786465 KIO786465:KIR786465 KSK786465:KSN786465 LCG786465:LCJ786465 LMC786465:LMF786465 LVY786465:LWB786465 MFU786465:MFX786465 MPQ786465:MPT786465 MZM786465:MZP786465 NJI786465:NJL786465 NTE786465:NTH786465 ODA786465:ODD786465 OMW786465:OMZ786465 OWS786465:OWV786465 PGO786465:PGR786465 PQK786465:PQN786465 QAG786465:QAJ786465 QKC786465:QKF786465 QTY786465:QUB786465 RDU786465:RDX786465 RNQ786465:RNT786465 RXM786465:RXP786465 SHI786465:SHL786465 SRE786465:SRH786465 TBA786465:TBD786465 TKW786465:TKZ786465 TUS786465:TUV786465 UEO786465:UER786465 UOK786465:UON786465 UYG786465:UYJ786465 VIC786465:VIF786465 VRY786465:VSB786465 WBU786465:WBX786465 WLQ786465:WLT786465 WVM786465:WVP786465 E852001:H852001 JA852001:JD852001 SW852001:SZ852001 ACS852001:ACV852001 AMO852001:AMR852001 AWK852001:AWN852001 BGG852001:BGJ852001 BQC852001:BQF852001 BZY852001:CAB852001 CJU852001:CJX852001 CTQ852001:CTT852001 DDM852001:DDP852001 DNI852001:DNL852001 DXE852001:DXH852001 EHA852001:EHD852001 EQW852001:EQZ852001 FAS852001:FAV852001 FKO852001:FKR852001 FUK852001:FUN852001 GEG852001:GEJ852001 GOC852001:GOF852001 GXY852001:GYB852001 HHU852001:HHX852001 HRQ852001:HRT852001 IBM852001:IBP852001 ILI852001:ILL852001 IVE852001:IVH852001 JFA852001:JFD852001 JOW852001:JOZ852001 JYS852001:JYV852001 KIO852001:KIR852001 KSK852001:KSN852001 LCG852001:LCJ852001 LMC852001:LMF852001 LVY852001:LWB852001 MFU852001:MFX852001 MPQ852001:MPT852001 MZM852001:MZP852001 NJI852001:NJL852001 NTE852001:NTH852001 ODA852001:ODD852001 OMW852001:OMZ852001 OWS852001:OWV852001 PGO852001:PGR852001 PQK852001:PQN852001 QAG852001:QAJ852001 QKC852001:QKF852001 QTY852001:QUB852001 RDU852001:RDX852001 RNQ852001:RNT852001 RXM852001:RXP852001 SHI852001:SHL852001 SRE852001:SRH852001 TBA852001:TBD852001 TKW852001:TKZ852001 TUS852001:TUV852001 UEO852001:UER852001 UOK852001:UON852001 UYG852001:UYJ852001 VIC852001:VIF852001 VRY852001:VSB852001 WBU852001:WBX852001 WLQ852001:WLT852001 WVM852001:WVP852001 E917537:H917537 JA917537:JD917537 SW917537:SZ917537 ACS917537:ACV917537 AMO917537:AMR917537 AWK917537:AWN917537 BGG917537:BGJ917537 BQC917537:BQF917537 BZY917537:CAB917537 CJU917537:CJX917537 CTQ917537:CTT917537 DDM917537:DDP917537 DNI917537:DNL917537 DXE917537:DXH917537 EHA917537:EHD917537 EQW917537:EQZ917537 FAS917537:FAV917537 FKO917537:FKR917537 FUK917537:FUN917537 GEG917537:GEJ917537 GOC917537:GOF917537 GXY917537:GYB917537 HHU917537:HHX917537 HRQ917537:HRT917537 IBM917537:IBP917537 ILI917537:ILL917537 IVE917537:IVH917537 JFA917537:JFD917537 JOW917537:JOZ917537 JYS917537:JYV917537 KIO917537:KIR917537 KSK917537:KSN917537 LCG917537:LCJ917537 LMC917537:LMF917537 LVY917537:LWB917537 MFU917537:MFX917537 MPQ917537:MPT917537 MZM917537:MZP917537 NJI917537:NJL917537 NTE917537:NTH917537 ODA917537:ODD917537 OMW917537:OMZ917537 OWS917537:OWV917537 PGO917537:PGR917537 PQK917537:PQN917537 QAG917537:QAJ917537 QKC917537:QKF917537 QTY917537:QUB917537 RDU917537:RDX917537 RNQ917537:RNT917537 RXM917537:RXP917537 SHI917537:SHL917537 SRE917537:SRH917537 TBA917537:TBD917537 TKW917537:TKZ917537 TUS917537:TUV917537 UEO917537:UER917537 UOK917537:UON917537 UYG917537:UYJ917537 VIC917537:VIF917537 VRY917537:VSB917537 WBU917537:WBX917537 WLQ917537:WLT917537 WVM917537:WVP917537 E983073:H983073 JA983073:JD983073 SW983073:SZ983073 ACS983073:ACV983073 AMO983073:AMR983073 AWK983073:AWN983073 BGG983073:BGJ983073 BQC983073:BQF983073 BZY983073:CAB983073 CJU983073:CJX983073 CTQ983073:CTT983073 DDM983073:DDP983073 DNI983073:DNL983073 DXE983073:DXH983073 EHA983073:EHD983073 EQW983073:EQZ983073 FAS983073:FAV983073 FKO983073:FKR983073 FUK983073:FUN983073 GEG983073:GEJ983073 GOC983073:GOF983073 GXY983073:GYB983073 HHU983073:HHX983073 HRQ983073:HRT983073 IBM983073:IBP983073 ILI983073:ILL983073 IVE983073:IVH983073 JFA983073:JFD983073 JOW983073:JOZ983073 JYS983073:JYV983073 KIO983073:KIR983073 KSK983073:KSN983073 LCG983073:LCJ983073 LMC983073:LMF983073 LVY983073:LWB983073 MFU983073:MFX983073 MPQ983073:MPT983073 MZM983073:MZP983073 NJI983073:NJL983073 NTE983073:NTH983073 ODA983073:ODD983073 OMW983073:OMZ983073 OWS983073:OWV983073 PGO983073:PGR983073 PQK983073:PQN983073 QAG983073:QAJ983073 QKC983073:QKF983073 QTY983073:QUB983073 RDU983073:RDX983073 RNQ983073:RNT983073 RXM983073:RXP983073 SHI983073:SHL983073 SRE983073:SRH983073 TBA983073:TBD983073 TKW983073:TKZ983073 TUS983073:TUV983073 UEO983073:UER983073 UOK983073:UON983073 UYG983073:UYJ983073 VIC983073:VIF983073 VRY983073:VSB983073 WBU983073:WBX983073 WLQ983073:WLT983073 WVM983073:WVP983073 G25:I30 JC25:JE30 SY25:TA30 ACU25:ACW30 AMQ25:AMS30 AWM25:AWO30 BGI25:BGK30 BQE25:BQG30 CAA25:CAC30 CJW25:CJY30 CTS25:CTU30 DDO25:DDQ30 DNK25:DNM30 DXG25:DXI30 EHC25:EHE30 EQY25:ERA30 FAU25:FAW30 FKQ25:FKS30 FUM25:FUO30 GEI25:GEK30 GOE25:GOG30 GYA25:GYC30 HHW25:HHY30 HRS25:HRU30 IBO25:IBQ30 ILK25:ILM30 IVG25:IVI30 JFC25:JFE30 JOY25:JPA30 JYU25:JYW30 KIQ25:KIS30 KSM25:KSO30 LCI25:LCK30 LME25:LMG30 LWA25:LWC30 MFW25:MFY30 MPS25:MPU30 MZO25:MZQ30 NJK25:NJM30 NTG25:NTI30 ODC25:ODE30 OMY25:ONA30 OWU25:OWW30 PGQ25:PGS30 PQM25:PQO30 QAI25:QAK30 QKE25:QKG30 QUA25:QUC30 RDW25:RDY30 RNS25:RNU30 RXO25:RXQ30 SHK25:SHM30 SRG25:SRI30 TBC25:TBE30 TKY25:TLA30 TUU25:TUW30 UEQ25:UES30 UOM25:UOO30 UYI25:UYK30 VIE25:VIG30 VSA25:VSC30 WBW25:WBY30 WLS25:WLU30 WVO25:WVQ30 G65563:I65568 JC65563:JE65568 SY65563:TA65568 ACU65563:ACW65568 AMQ65563:AMS65568 AWM65563:AWO65568 BGI65563:BGK65568 BQE65563:BQG65568 CAA65563:CAC65568 CJW65563:CJY65568 CTS65563:CTU65568 DDO65563:DDQ65568 DNK65563:DNM65568 DXG65563:DXI65568 EHC65563:EHE65568 EQY65563:ERA65568 FAU65563:FAW65568 FKQ65563:FKS65568 FUM65563:FUO65568 GEI65563:GEK65568 GOE65563:GOG65568 GYA65563:GYC65568 HHW65563:HHY65568 HRS65563:HRU65568 IBO65563:IBQ65568 ILK65563:ILM65568 IVG65563:IVI65568 JFC65563:JFE65568 JOY65563:JPA65568 JYU65563:JYW65568 KIQ65563:KIS65568 KSM65563:KSO65568 LCI65563:LCK65568 LME65563:LMG65568 LWA65563:LWC65568 MFW65563:MFY65568 MPS65563:MPU65568 MZO65563:MZQ65568 NJK65563:NJM65568 NTG65563:NTI65568 ODC65563:ODE65568 OMY65563:ONA65568 OWU65563:OWW65568 PGQ65563:PGS65568 PQM65563:PQO65568 QAI65563:QAK65568 QKE65563:QKG65568 QUA65563:QUC65568 RDW65563:RDY65568 RNS65563:RNU65568 RXO65563:RXQ65568 SHK65563:SHM65568 SRG65563:SRI65568 TBC65563:TBE65568 TKY65563:TLA65568 TUU65563:TUW65568 UEQ65563:UES65568 UOM65563:UOO65568 UYI65563:UYK65568 VIE65563:VIG65568 VSA65563:VSC65568 WBW65563:WBY65568 WLS65563:WLU65568 WVO65563:WVQ65568 G131099:I131104 JC131099:JE131104 SY131099:TA131104 ACU131099:ACW131104 AMQ131099:AMS131104 AWM131099:AWO131104 BGI131099:BGK131104 BQE131099:BQG131104 CAA131099:CAC131104 CJW131099:CJY131104 CTS131099:CTU131104 DDO131099:DDQ131104 DNK131099:DNM131104 DXG131099:DXI131104 EHC131099:EHE131104 EQY131099:ERA131104 FAU131099:FAW131104 FKQ131099:FKS131104 FUM131099:FUO131104 GEI131099:GEK131104 GOE131099:GOG131104 GYA131099:GYC131104 HHW131099:HHY131104 HRS131099:HRU131104 IBO131099:IBQ131104 ILK131099:ILM131104 IVG131099:IVI131104 JFC131099:JFE131104 JOY131099:JPA131104 JYU131099:JYW131104 KIQ131099:KIS131104 KSM131099:KSO131104 LCI131099:LCK131104 LME131099:LMG131104 LWA131099:LWC131104 MFW131099:MFY131104 MPS131099:MPU131104 MZO131099:MZQ131104 NJK131099:NJM131104 NTG131099:NTI131104 ODC131099:ODE131104 OMY131099:ONA131104 OWU131099:OWW131104 PGQ131099:PGS131104 PQM131099:PQO131104 QAI131099:QAK131104 QKE131099:QKG131104 QUA131099:QUC131104 RDW131099:RDY131104 RNS131099:RNU131104 RXO131099:RXQ131104 SHK131099:SHM131104 SRG131099:SRI131104 TBC131099:TBE131104 TKY131099:TLA131104 TUU131099:TUW131104 UEQ131099:UES131104 UOM131099:UOO131104 UYI131099:UYK131104 VIE131099:VIG131104 VSA131099:VSC131104 WBW131099:WBY131104 WLS131099:WLU131104 WVO131099:WVQ131104 G196635:I196640 JC196635:JE196640 SY196635:TA196640 ACU196635:ACW196640 AMQ196635:AMS196640 AWM196635:AWO196640 BGI196635:BGK196640 BQE196635:BQG196640 CAA196635:CAC196640 CJW196635:CJY196640 CTS196635:CTU196640 DDO196635:DDQ196640 DNK196635:DNM196640 DXG196635:DXI196640 EHC196635:EHE196640 EQY196635:ERA196640 FAU196635:FAW196640 FKQ196635:FKS196640 FUM196635:FUO196640 GEI196635:GEK196640 GOE196635:GOG196640 GYA196635:GYC196640 HHW196635:HHY196640 HRS196635:HRU196640 IBO196635:IBQ196640 ILK196635:ILM196640 IVG196635:IVI196640 JFC196635:JFE196640 JOY196635:JPA196640 JYU196635:JYW196640 KIQ196635:KIS196640 KSM196635:KSO196640 LCI196635:LCK196640 LME196635:LMG196640 LWA196635:LWC196640 MFW196635:MFY196640 MPS196635:MPU196640 MZO196635:MZQ196640 NJK196635:NJM196640 NTG196635:NTI196640 ODC196635:ODE196640 OMY196635:ONA196640 OWU196635:OWW196640 PGQ196635:PGS196640 PQM196635:PQO196640 QAI196635:QAK196640 QKE196635:QKG196640 QUA196635:QUC196640 RDW196635:RDY196640 RNS196635:RNU196640 RXO196635:RXQ196640 SHK196635:SHM196640 SRG196635:SRI196640 TBC196635:TBE196640 TKY196635:TLA196640 TUU196635:TUW196640 UEQ196635:UES196640 UOM196635:UOO196640 UYI196635:UYK196640 VIE196635:VIG196640 VSA196635:VSC196640 WBW196635:WBY196640 WLS196635:WLU196640 WVO196635:WVQ196640 G262171:I262176 JC262171:JE262176 SY262171:TA262176 ACU262171:ACW262176 AMQ262171:AMS262176 AWM262171:AWO262176 BGI262171:BGK262176 BQE262171:BQG262176 CAA262171:CAC262176 CJW262171:CJY262176 CTS262171:CTU262176 DDO262171:DDQ262176 DNK262171:DNM262176 DXG262171:DXI262176 EHC262171:EHE262176 EQY262171:ERA262176 FAU262171:FAW262176 FKQ262171:FKS262176 FUM262171:FUO262176 GEI262171:GEK262176 GOE262171:GOG262176 GYA262171:GYC262176 HHW262171:HHY262176 HRS262171:HRU262176 IBO262171:IBQ262176 ILK262171:ILM262176 IVG262171:IVI262176 JFC262171:JFE262176 JOY262171:JPA262176 JYU262171:JYW262176 KIQ262171:KIS262176 KSM262171:KSO262176 LCI262171:LCK262176 LME262171:LMG262176 LWA262171:LWC262176 MFW262171:MFY262176 MPS262171:MPU262176 MZO262171:MZQ262176 NJK262171:NJM262176 NTG262171:NTI262176 ODC262171:ODE262176 OMY262171:ONA262176 OWU262171:OWW262176 PGQ262171:PGS262176 PQM262171:PQO262176 QAI262171:QAK262176 QKE262171:QKG262176 QUA262171:QUC262176 RDW262171:RDY262176 RNS262171:RNU262176 RXO262171:RXQ262176 SHK262171:SHM262176 SRG262171:SRI262176 TBC262171:TBE262176 TKY262171:TLA262176 TUU262171:TUW262176 UEQ262171:UES262176 UOM262171:UOO262176 UYI262171:UYK262176 VIE262171:VIG262176 VSA262171:VSC262176 WBW262171:WBY262176 WLS262171:WLU262176 WVO262171:WVQ262176 G327707:I327712 JC327707:JE327712 SY327707:TA327712 ACU327707:ACW327712 AMQ327707:AMS327712 AWM327707:AWO327712 BGI327707:BGK327712 BQE327707:BQG327712 CAA327707:CAC327712 CJW327707:CJY327712 CTS327707:CTU327712 DDO327707:DDQ327712 DNK327707:DNM327712 DXG327707:DXI327712 EHC327707:EHE327712 EQY327707:ERA327712 FAU327707:FAW327712 FKQ327707:FKS327712 FUM327707:FUO327712 GEI327707:GEK327712 GOE327707:GOG327712 GYA327707:GYC327712 HHW327707:HHY327712 HRS327707:HRU327712 IBO327707:IBQ327712 ILK327707:ILM327712 IVG327707:IVI327712 JFC327707:JFE327712 JOY327707:JPA327712 JYU327707:JYW327712 KIQ327707:KIS327712 KSM327707:KSO327712 LCI327707:LCK327712 LME327707:LMG327712 LWA327707:LWC327712 MFW327707:MFY327712 MPS327707:MPU327712 MZO327707:MZQ327712 NJK327707:NJM327712 NTG327707:NTI327712 ODC327707:ODE327712 OMY327707:ONA327712 OWU327707:OWW327712 PGQ327707:PGS327712 PQM327707:PQO327712 QAI327707:QAK327712 QKE327707:QKG327712 QUA327707:QUC327712 RDW327707:RDY327712 RNS327707:RNU327712 RXO327707:RXQ327712 SHK327707:SHM327712 SRG327707:SRI327712 TBC327707:TBE327712 TKY327707:TLA327712 TUU327707:TUW327712 UEQ327707:UES327712 UOM327707:UOO327712 UYI327707:UYK327712 VIE327707:VIG327712 VSA327707:VSC327712 WBW327707:WBY327712 WLS327707:WLU327712 WVO327707:WVQ327712 G393243:I393248 JC393243:JE393248 SY393243:TA393248 ACU393243:ACW393248 AMQ393243:AMS393248 AWM393243:AWO393248 BGI393243:BGK393248 BQE393243:BQG393248 CAA393243:CAC393248 CJW393243:CJY393248 CTS393243:CTU393248 DDO393243:DDQ393248 DNK393243:DNM393248 DXG393243:DXI393248 EHC393243:EHE393248 EQY393243:ERA393248 FAU393243:FAW393248 FKQ393243:FKS393248 FUM393243:FUO393248 GEI393243:GEK393248 GOE393243:GOG393248 GYA393243:GYC393248 HHW393243:HHY393248 HRS393243:HRU393248 IBO393243:IBQ393248 ILK393243:ILM393248 IVG393243:IVI393248 JFC393243:JFE393248 JOY393243:JPA393248 JYU393243:JYW393248 KIQ393243:KIS393248 KSM393243:KSO393248 LCI393243:LCK393248 LME393243:LMG393248 LWA393243:LWC393248 MFW393243:MFY393248 MPS393243:MPU393248 MZO393243:MZQ393248 NJK393243:NJM393248 NTG393243:NTI393248 ODC393243:ODE393248 OMY393243:ONA393248 OWU393243:OWW393248 PGQ393243:PGS393248 PQM393243:PQO393248 QAI393243:QAK393248 QKE393243:QKG393248 QUA393243:QUC393248 RDW393243:RDY393248 RNS393243:RNU393248 RXO393243:RXQ393248 SHK393243:SHM393248 SRG393243:SRI393248 TBC393243:TBE393248 TKY393243:TLA393248 TUU393243:TUW393248 UEQ393243:UES393248 UOM393243:UOO393248 UYI393243:UYK393248 VIE393243:VIG393248 VSA393243:VSC393248 WBW393243:WBY393248 WLS393243:WLU393248 WVO393243:WVQ393248 G458779:I458784 JC458779:JE458784 SY458779:TA458784 ACU458779:ACW458784 AMQ458779:AMS458784 AWM458779:AWO458784 BGI458779:BGK458784 BQE458779:BQG458784 CAA458779:CAC458784 CJW458779:CJY458784 CTS458779:CTU458784 DDO458779:DDQ458784 DNK458779:DNM458784 DXG458779:DXI458784 EHC458779:EHE458784 EQY458779:ERA458784 FAU458779:FAW458784 FKQ458779:FKS458784 FUM458779:FUO458784 GEI458779:GEK458784 GOE458779:GOG458784 GYA458779:GYC458784 HHW458779:HHY458784 HRS458779:HRU458784 IBO458779:IBQ458784 ILK458779:ILM458784 IVG458779:IVI458784 JFC458779:JFE458784 JOY458779:JPA458784 JYU458779:JYW458784 KIQ458779:KIS458784 KSM458779:KSO458784 LCI458779:LCK458784 LME458779:LMG458784 LWA458779:LWC458784 MFW458779:MFY458784 MPS458779:MPU458784 MZO458779:MZQ458784 NJK458779:NJM458784 NTG458779:NTI458784 ODC458779:ODE458784 OMY458779:ONA458784 OWU458779:OWW458784 PGQ458779:PGS458784 PQM458779:PQO458784 QAI458779:QAK458784 QKE458779:QKG458784 QUA458779:QUC458784 RDW458779:RDY458784 RNS458779:RNU458784 RXO458779:RXQ458784 SHK458779:SHM458784 SRG458779:SRI458784 TBC458779:TBE458784 TKY458779:TLA458784 TUU458779:TUW458784 UEQ458779:UES458784 UOM458779:UOO458784 UYI458779:UYK458784 VIE458779:VIG458784 VSA458779:VSC458784 WBW458779:WBY458784 WLS458779:WLU458784 WVO458779:WVQ458784 G524315:I524320 JC524315:JE524320 SY524315:TA524320 ACU524315:ACW524320 AMQ524315:AMS524320 AWM524315:AWO524320 BGI524315:BGK524320 BQE524315:BQG524320 CAA524315:CAC524320 CJW524315:CJY524320 CTS524315:CTU524320 DDO524315:DDQ524320 DNK524315:DNM524320 DXG524315:DXI524320 EHC524315:EHE524320 EQY524315:ERA524320 FAU524315:FAW524320 FKQ524315:FKS524320 FUM524315:FUO524320 GEI524315:GEK524320 GOE524315:GOG524320 GYA524315:GYC524320 HHW524315:HHY524320 HRS524315:HRU524320 IBO524315:IBQ524320 ILK524315:ILM524320 IVG524315:IVI524320 JFC524315:JFE524320 JOY524315:JPA524320 JYU524315:JYW524320 KIQ524315:KIS524320 KSM524315:KSO524320 LCI524315:LCK524320 LME524315:LMG524320 LWA524315:LWC524320 MFW524315:MFY524320 MPS524315:MPU524320 MZO524315:MZQ524320 NJK524315:NJM524320 NTG524315:NTI524320 ODC524315:ODE524320 OMY524315:ONA524320 OWU524315:OWW524320 PGQ524315:PGS524320 PQM524315:PQO524320 QAI524315:QAK524320 QKE524315:QKG524320 QUA524315:QUC524320 RDW524315:RDY524320 RNS524315:RNU524320 RXO524315:RXQ524320 SHK524315:SHM524320 SRG524315:SRI524320 TBC524315:TBE524320 TKY524315:TLA524320 TUU524315:TUW524320 UEQ524315:UES524320 UOM524315:UOO524320 UYI524315:UYK524320 VIE524315:VIG524320 VSA524315:VSC524320 WBW524315:WBY524320 WLS524315:WLU524320 WVO524315:WVQ524320 G589851:I589856 JC589851:JE589856 SY589851:TA589856 ACU589851:ACW589856 AMQ589851:AMS589856 AWM589851:AWO589856 BGI589851:BGK589856 BQE589851:BQG589856 CAA589851:CAC589856 CJW589851:CJY589856 CTS589851:CTU589856 DDO589851:DDQ589856 DNK589851:DNM589856 DXG589851:DXI589856 EHC589851:EHE589856 EQY589851:ERA589856 FAU589851:FAW589856 FKQ589851:FKS589856 FUM589851:FUO589856 GEI589851:GEK589856 GOE589851:GOG589856 GYA589851:GYC589856 HHW589851:HHY589856 HRS589851:HRU589856 IBO589851:IBQ589856 ILK589851:ILM589856 IVG589851:IVI589856 JFC589851:JFE589856 JOY589851:JPA589856 JYU589851:JYW589856 KIQ589851:KIS589856 KSM589851:KSO589856 LCI589851:LCK589856 LME589851:LMG589856 LWA589851:LWC589856 MFW589851:MFY589856 MPS589851:MPU589856 MZO589851:MZQ589856 NJK589851:NJM589856 NTG589851:NTI589856 ODC589851:ODE589856 OMY589851:ONA589856 OWU589851:OWW589856 PGQ589851:PGS589856 PQM589851:PQO589856 QAI589851:QAK589856 QKE589851:QKG589856 QUA589851:QUC589856 RDW589851:RDY589856 RNS589851:RNU589856 RXO589851:RXQ589856 SHK589851:SHM589856 SRG589851:SRI589856 TBC589851:TBE589856 TKY589851:TLA589856 TUU589851:TUW589856 UEQ589851:UES589856 UOM589851:UOO589856 UYI589851:UYK589856 VIE589851:VIG589856 VSA589851:VSC589856 WBW589851:WBY589856 WLS589851:WLU589856 WVO589851:WVQ589856 G655387:I655392 JC655387:JE655392 SY655387:TA655392 ACU655387:ACW655392 AMQ655387:AMS655392 AWM655387:AWO655392 BGI655387:BGK655392 BQE655387:BQG655392 CAA655387:CAC655392 CJW655387:CJY655392 CTS655387:CTU655392 DDO655387:DDQ655392 DNK655387:DNM655392 DXG655387:DXI655392 EHC655387:EHE655392 EQY655387:ERA655392 FAU655387:FAW655392 FKQ655387:FKS655392 FUM655387:FUO655392 GEI655387:GEK655392 GOE655387:GOG655392 GYA655387:GYC655392 HHW655387:HHY655392 HRS655387:HRU655392 IBO655387:IBQ655392 ILK655387:ILM655392 IVG655387:IVI655392 JFC655387:JFE655392 JOY655387:JPA655392 JYU655387:JYW655392 KIQ655387:KIS655392 KSM655387:KSO655392 LCI655387:LCK655392 LME655387:LMG655392 LWA655387:LWC655392 MFW655387:MFY655392 MPS655387:MPU655392 MZO655387:MZQ655392 NJK655387:NJM655392 NTG655387:NTI655392 ODC655387:ODE655392 OMY655387:ONA655392 OWU655387:OWW655392 PGQ655387:PGS655392 PQM655387:PQO655392 QAI655387:QAK655392 QKE655387:QKG655392 QUA655387:QUC655392 RDW655387:RDY655392 RNS655387:RNU655392 RXO655387:RXQ655392 SHK655387:SHM655392 SRG655387:SRI655392 TBC655387:TBE655392 TKY655387:TLA655392 TUU655387:TUW655392 UEQ655387:UES655392 UOM655387:UOO655392 UYI655387:UYK655392 VIE655387:VIG655392 VSA655387:VSC655392 WBW655387:WBY655392 WLS655387:WLU655392 WVO655387:WVQ655392 G720923:I720928 JC720923:JE720928 SY720923:TA720928 ACU720923:ACW720928 AMQ720923:AMS720928 AWM720923:AWO720928 BGI720923:BGK720928 BQE720923:BQG720928 CAA720923:CAC720928 CJW720923:CJY720928 CTS720923:CTU720928 DDO720923:DDQ720928 DNK720923:DNM720928 DXG720923:DXI720928 EHC720923:EHE720928 EQY720923:ERA720928 FAU720923:FAW720928 FKQ720923:FKS720928 FUM720923:FUO720928 GEI720923:GEK720928 GOE720923:GOG720928 GYA720923:GYC720928 HHW720923:HHY720928 HRS720923:HRU720928 IBO720923:IBQ720928 ILK720923:ILM720928 IVG720923:IVI720928 JFC720923:JFE720928 JOY720923:JPA720928 JYU720923:JYW720928 KIQ720923:KIS720928 KSM720923:KSO720928 LCI720923:LCK720928 LME720923:LMG720928 LWA720923:LWC720928 MFW720923:MFY720928 MPS720923:MPU720928 MZO720923:MZQ720928 NJK720923:NJM720928 NTG720923:NTI720928 ODC720923:ODE720928 OMY720923:ONA720928 OWU720923:OWW720928 PGQ720923:PGS720928 PQM720923:PQO720928 QAI720923:QAK720928 QKE720923:QKG720928 QUA720923:QUC720928 RDW720923:RDY720928 RNS720923:RNU720928 RXO720923:RXQ720928 SHK720923:SHM720928 SRG720923:SRI720928 TBC720923:TBE720928 TKY720923:TLA720928 TUU720923:TUW720928 UEQ720923:UES720928 UOM720923:UOO720928 UYI720923:UYK720928 VIE720923:VIG720928 VSA720923:VSC720928 WBW720923:WBY720928 WLS720923:WLU720928 WVO720923:WVQ720928 G786459:I786464 JC786459:JE786464 SY786459:TA786464 ACU786459:ACW786464 AMQ786459:AMS786464 AWM786459:AWO786464 BGI786459:BGK786464 BQE786459:BQG786464 CAA786459:CAC786464 CJW786459:CJY786464 CTS786459:CTU786464 DDO786459:DDQ786464 DNK786459:DNM786464 DXG786459:DXI786464 EHC786459:EHE786464 EQY786459:ERA786464 FAU786459:FAW786464 FKQ786459:FKS786464 FUM786459:FUO786464 GEI786459:GEK786464 GOE786459:GOG786464 GYA786459:GYC786464 HHW786459:HHY786464 HRS786459:HRU786464 IBO786459:IBQ786464 ILK786459:ILM786464 IVG786459:IVI786464 JFC786459:JFE786464 JOY786459:JPA786464 JYU786459:JYW786464 KIQ786459:KIS786464 KSM786459:KSO786464 LCI786459:LCK786464 LME786459:LMG786464 LWA786459:LWC786464 MFW786459:MFY786464 MPS786459:MPU786464 MZO786459:MZQ786464 NJK786459:NJM786464 NTG786459:NTI786464 ODC786459:ODE786464 OMY786459:ONA786464 OWU786459:OWW786464 PGQ786459:PGS786464 PQM786459:PQO786464 QAI786459:QAK786464 QKE786459:QKG786464 QUA786459:QUC786464 RDW786459:RDY786464 RNS786459:RNU786464 RXO786459:RXQ786464 SHK786459:SHM786464 SRG786459:SRI786464 TBC786459:TBE786464 TKY786459:TLA786464 TUU786459:TUW786464 UEQ786459:UES786464 UOM786459:UOO786464 UYI786459:UYK786464 VIE786459:VIG786464 VSA786459:VSC786464 WBW786459:WBY786464 WLS786459:WLU786464 WVO786459:WVQ786464 G851995:I852000 JC851995:JE852000 SY851995:TA852000 ACU851995:ACW852000 AMQ851995:AMS852000 AWM851995:AWO852000 BGI851995:BGK852000 BQE851995:BQG852000 CAA851995:CAC852000 CJW851995:CJY852000 CTS851995:CTU852000 DDO851995:DDQ852000 DNK851995:DNM852000 DXG851995:DXI852000 EHC851995:EHE852000 EQY851995:ERA852000 FAU851995:FAW852000 FKQ851995:FKS852000 FUM851995:FUO852000 GEI851995:GEK852000 GOE851995:GOG852000 GYA851995:GYC852000 HHW851995:HHY852000 HRS851995:HRU852000 IBO851995:IBQ852000 ILK851995:ILM852000 IVG851995:IVI852000 JFC851995:JFE852000 JOY851995:JPA852000 JYU851995:JYW852000 KIQ851995:KIS852000 KSM851995:KSO852000 LCI851995:LCK852000 LME851995:LMG852000 LWA851995:LWC852000 MFW851995:MFY852000 MPS851995:MPU852000 MZO851995:MZQ852000 NJK851995:NJM852000 NTG851995:NTI852000 ODC851995:ODE852000 OMY851995:ONA852000 OWU851995:OWW852000 PGQ851995:PGS852000 PQM851995:PQO852000 QAI851995:QAK852000 QKE851995:QKG852000 QUA851995:QUC852000 RDW851995:RDY852000 RNS851995:RNU852000 RXO851995:RXQ852000 SHK851995:SHM852000 SRG851995:SRI852000 TBC851995:TBE852000 TKY851995:TLA852000 TUU851995:TUW852000 UEQ851995:UES852000 UOM851995:UOO852000 UYI851995:UYK852000 VIE851995:VIG852000 VSA851995:VSC852000 WBW851995:WBY852000 WLS851995:WLU852000 WVO851995:WVQ852000 G917531:I917536 JC917531:JE917536 SY917531:TA917536 ACU917531:ACW917536 AMQ917531:AMS917536 AWM917531:AWO917536 BGI917531:BGK917536 BQE917531:BQG917536 CAA917531:CAC917536 CJW917531:CJY917536 CTS917531:CTU917536 DDO917531:DDQ917536 DNK917531:DNM917536 DXG917531:DXI917536 EHC917531:EHE917536 EQY917531:ERA917536 FAU917531:FAW917536 FKQ917531:FKS917536 FUM917531:FUO917536 GEI917531:GEK917536 GOE917531:GOG917536 GYA917531:GYC917536 HHW917531:HHY917536 HRS917531:HRU917536 IBO917531:IBQ917536 ILK917531:ILM917536 IVG917531:IVI917536 JFC917531:JFE917536 JOY917531:JPA917536 JYU917531:JYW917536 KIQ917531:KIS917536 KSM917531:KSO917536 LCI917531:LCK917536 LME917531:LMG917536 LWA917531:LWC917536 MFW917531:MFY917536 MPS917531:MPU917536 MZO917531:MZQ917536 NJK917531:NJM917536 NTG917531:NTI917536 ODC917531:ODE917536 OMY917531:ONA917536 OWU917531:OWW917536 PGQ917531:PGS917536 PQM917531:PQO917536 QAI917531:QAK917536 QKE917531:QKG917536 QUA917531:QUC917536 RDW917531:RDY917536 RNS917531:RNU917536 RXO917531:RXQ917536 SHK917531:SHM917536 SRG917531:SRI917536 TBC917531:TBE917536 TKY917531:TLA917536 TUU917531:TUW917536 UEQ917531:UES917536 UOM917531:UOO917536 UYI917531:UYK917536 VIE917531:VIG917536 VSA917531:VSC917536 WBW917531:WBY917536 WLS917531:WLU917536 WVO917531:WVQ917536 G983067:I983072 JC983067:JE983072 SY983067:TA983072 ACU983067:ACW983072 AMQ983067:AMS983072 AWM983067:AWO983072 BGI983067:BGK983072 BQE983067:BQG983072 CAA983067:CAC983072 CJW983067:CJY983072 CTS983067:CTU983072 DDO983067:DDQ983072 DNK983067:DNM983072 DXG983067:DXI983072 EHC983067:EHE983072 EQY983067:ERA983072 FAU983067:FAW983072 FKQ983067:FKS983072 FUM983067:FUO983072 GEI983067:GEK983072 GOE983067:GOG983072 GYA983067:GYC983072 HHW983067:HHY983072 HRS983067:HRU983072 IBO983067:IBQ983072 ILK983067:ILM983072 IVG983067:IVI983072 JFC983067:JFE983072 JOY983067:JPA983072 JYU983067:JYW983072 KIQ983067:KIS983072 KSM983067:KSO983072 LCI983067:LCK983072 LME983067:LMG983072 LWA983067:LWC983072 MFW983067:MFY983072 MPS983067:MPU983072 MZO983067:MZQ983072 NJK983067:NJM983072 NTG983067:NTI983072 ODC983067:ODE983072 OMY983067:ONA983072 OWU983067:OWW983072 PGQ983067:PGS983072 PQM983067:PQO983072 QAI983067:QAK983072 QKE983067:QKG983072 QUA983067:QUC983072 RDW983067:RDY983072 RNS983067:RNU983072 RXO983067:RXQ983072 SHK983067:SHM983072 SRG983067:SRI983072 TBC983067:TBE983072 TKY983067:TLA983072 TUU983067:TUW983072 UEQ983067:UES983072 UOM983067:UOO983072 UYI983067:UYK983072 VIE983067:VIG983072 VSA983067:VSC983072 WBW983067:WBY983072 WLS983067:WLU983072 WVO983067:WVQ983072">
      <formula1>0</formula1>
    </dataValidation>
    <dataValidation type="textLength" allowBlank="1" showInputMessage="1" showErrorMessage="1" sqref="L3:Q3">
      <formula1>6</formula1>
      <formula2>6</formula2>
    </dataValidation>
  </dataValidations>
  <printOptions horizontalCentered="1" verticalCentered="1"/>
  <pageMargins left="0.23622047244094491" right="0.23622047244094491" top="0.59055118110236227" bottom="0.59055118110236227" header="0.31496062992125984" footer="0.23622047244094491"/>
  <pageSetup paperSize="9" scale="95" orientation="portrait" blackAndWhite="1" errors="blank" r:id="rId1"/>
  <headerFooter>
    <oddHeader>&amp;L第３号様式の２（10条関係）</oddHeader>
    <oddFooter>&amp;L&amp;F&amp;R（日本産業規格Ａ列4番）
2024年度様式　ver240401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Group Box 4">
              <controlPr defaultSize="0" print="0" autoFill="0" autoPict="0">
                <anchor moveWithCells="1" sizeWithCells="1">
                  <from>
                    <xdr:col>11</xdr:col>
                    <xdr:colOff>175260</xdr:colOff>
                    <xdr:row>1</xdr:row>
                    <xdr:rowOff>0</xdr:rowOff>
                  </from>
                  <to>
                    <xdr:col>19</xdr:col>
                    <xdr:colOff>182880</xdr:colOff>
                    <xdr:row>2</xdr:row>
                    <xdr:rowOff>0</xdr:rowOff>
                  </to>
                </anchor>
              </controlPr>
            </control>
          </mc:Choice>
        </mc:AlternateContent>
        <mc:AlternateContent xmlns:mc="http://schemas.openxmlformats.org/markup-compatibility/2006">
          <mc:Choice Requires="x14">
            <control shapeId="2053" r:id="rId5" name="rdoPlan">
              <controlPr defaultSize="0" autoFill="0" autoLine="0" autoPict="0">
                <anchor moveWithCells="1" sizeWithCells="1">
                  <from>
                    <xdr:col>11</xdr:col>
                    <xdr:colOff>220980</xdr:colOff>
                    <xdr:row>1</xdr:row>
                    <xdr:rowOff>22860</xdr:rowOff>
                  </from>
                  <to>
                    <xdr:col>12</xdr:col>
                    <xdr:colOff>30480</xdr:colOff>
                    <xdr:row>1</xdr:row>
                    <xdr:rowOff>228600</xdr:rowOff>
                  </to>
                </anchor>
              </controlPr>
            </control>
          </mc:Choice>
        </mc:AlternateContent>
        <mc:AlternateContent xmlns:mc="http://schemas.openxmlformats.org/markup-compatibility/2006">
          <mc:Choice Requires="x14">
            <control shapeId="2054" r:id="rId6" name="rdoModify">
              <controlPr defaultSize="0" autoFill="0" autoLine="0" autoPict="0">
                <anchor moveWithCells="1" sizeWithCells="1">
                  <from>
                    <xdr:col>12</xdr:col>
                    <xdr:colOff>38100</xdr:colOff>
                    <xdr:row>1</xdr:row>
                    <xdr:rowOff>22860</xdr:rowOff>
                  </from>
                  <to>
                    <xdr:col>14</xdr:col>
                    <xdr:colOff>144780</xdr:colOff>
                    <xdr:row>1</xdr:row>
                    <xdr:rowOff>228600</xdr:rowOff>
                  </to>
                </anchor>
              </controlPr>
            </control>
          </mc:Choice>
        </mc:AlternateContent>
        <mc:AlternateContent xmlns:mc="http://schemas.openxmlformats.org/markup-compatibility/2006">
          <mc:Choice Requires="x14">
            <control shapeId="2055" r:id="rId7" name="rdoComplete">
              <controlPr defaultSize="0" autoFill="0" autoLine="0" autoPict="0">
                <anchor moveWithCells="1" sizeWithCells="1">
                  <from>
                    <xdr:col>14</xdr:col>
                    <xdr:colOff>144780</xdr:colOff>
                    <xdr:row>1</xdr:row>
                    <xdr:rowOff>22860</xdr:rowOff>
                  </from>
                  <to>
                    <xdr:col>17</xdr:col>
                    <xdr:colOff>76200</xdr:colOff>
                    <xdr:row>1</xdr:row>
                    <xdr:rowOff>228600</xdr:rowOff>
                  </to>
                </anchor>
              </controlPr>
            </control>
          </mc:Choice>
        </mc:AlternateContent>
        <mc:AlternateContent xmlns:mc="http://schemas.openxmlformats.org/markup-compatibility/2006">
          <mc:Choice Requires="x14">
            <control shapeId="2059" r:id="rId8" name="Group Box 11">
              <controlPr defaultSize="0" print="0" autoFill="0" autoPict="0">
                <anchor moveWithCells="1" sizeWithCells="1">
                  <from>
                    <xdr:col>2</xdr:col>
                    <xdr:colOff>0</xdr:colOff>
                    <xdr:row>44</xdr:row>
                    <xdr:rowOff>0</xdr:rowOff>
                  </from>
                  <to>
                    <xdr:col>11</xdr:col>
                    <xdr:colOff>525780</xdr:colOff>
                    <xdr:row>46</xdr:row>
                    <xdr:rowOff>22860</xdr:rowOff>
                  </to>
                </anchor>
              </controlPr>
            </control>
          </mc:Choice>
        </mc:AlternateContent>
        <mc:AlternateContent xmlns:mc="http://schemas.openxmlformats.org/markup-compatibility/2006">
          <mc:Choice Requires="x14">
            <control shapeId="2060" r:id="rId9" name="rdoPalConformityAll">
              <controlPr defaultSize="0" autoFill="0" autoLine="0" autoPict="0">
                <anchor moveWithCells="1" sizeWithCells="1">
                  <from>
                    <xdr:col>2</xdr:col>
                    <xdr:colOff>99060</xdr:colOff>
                    <xdr:row>44</xdr:row>
                    <xdr:rowOff>22860</xdr:rowOff>
                  </from>
                  <to>
                    <xdr:col>4</xdr:col>
                    <xdr:colOff>60960</xdr:colOff>
                    <xdr:row>44</xdr:row>
                    <xdr:rowOff>182880</xdr:rowOff>
                  </to>
                </anchor>
              </controlPr>
            </control>
          </mc:Choice>
        </mc:AlternateContent>
        <mc:AlternateContent xmlns:mc="http://schemas.openxmlformats.org/markup-compatibility/2006">
          <mc:Choice Requires="x14">
            <control shapeId="2061" r:id="rId10" name="rdoPalConformityPart">
              <controlPr defaultSize="0" autoFill="0" autoLine="0" autoPict="0">
                <anchor moveWithCells="1" sizeWithCells="1">
                  <from>
                    <xdr:col>4</xdr:col>
                    <xdr:colOff>335280</xdr:colOff>
                    <xdr:row>44</xdr:row>
                    <xdr:rowOff>22860</xdr:rowOff>
                  </from>
                  <to>
                    <xdr:col>5</xdr:col>
                    <xdr:colOff>38100</xdr:colOff>
                    <xdr:row>45</xdr:row>
                    <xdr:rowOff>0</xdr:rowOff>
                  </to>
                </anchor>
              </controlPr>
            </control>
          </mc:Choice>
        </mc:AlternateContent>
        <mc:AlternateContent xmlns:mc="http://schemas.openxmlformats.org/markup-compatibility/2006">
          <mc:Choice Requires="x14">
            <control shapeId="2062" r:id="rId11" name="rdoPalConformityNone">
              <controlPr defaultSize="0" autoFill="0" autoLine="0" autoPict="0">
                <anchor moveWithCells="1" sizeWithCells="1">
                  <from>
                    <xdr:col>2</xdr:col>
                    <xdr:colOff>76200</xdr:colOff>
                    <xdr:row>45</xdr:row>
                    <xdr:rowOff>0</xdr:rowOff>
                  </from>
                  <to>
                    <xdr:col>4</xdr:col>
                    <xdr:colOff>0</xdr:colOff>
                    <xdr:row>45</xdr:row>
                    <xdr:rowOff>182880</xdr:rowOff>
                  </to>
                </anchor>
              </controlPr>
            </control>
          </mc:Choice>
        </mc:AlternateContent>
        <mc:AlternateContent xmlns:mc="http://schemas.openxmlformats.org/markup-compatibility/2006">
          <mc:Choice Requires="x14">
            <control shapeId="2063" r:id="rId12" name="Group Box 15">
              <controlPr defaultSize="0" print="0" autoFill="0" autoPict="0">
                <anchor moveWithCells="1" sizeWithCells="1">
                  <from>
                    <xdr:col>2</xdr:col>
                    <xdr:colOff>0</xdr:colOff>
                    <xdr:row>40</xdr:row>
                    <xdr:rowOff>68580</xdr:rowOff>
                  </from>
                  <to>
                    <xdr:col>16</xdr:col>
                    <xdr:colOff>144780</xdr:colOff>
                    <xdr:row>42</xdr:row>
                    <xdr:rowOff>38100</xdr:rowOff>
                  </to>
                </anchor>
              </controlPr>
            </control>
          </mc:Choice>
        </mc:AlternateContent>
        <mc:AlternateContent xmlns:mc="http://schemas.openxmlformats.org/markup-compatibility/2006">
          <mc:Choice Requires="x14">
            <control shapeId="2064" r:id="rId13" name="rdoIntroductionTrue">
              <controlPr defaultSize="0" autoFill="0" autoLine="0" autoPict="0">
                <anchor moveWithCells="1" sizeWithCells="1">
                  <from>
                    <xdr:col>3</xdr:col>
                    <xdr:colOff>175260</xdr:colOff>
                    <xdr:row>39</xdr:row>
                    <xdr:rowOff>22860</xdr:rowOff>
                  </from>
                  <to>
                    <xdr:col>3</xdr:col>
                    <xdr:colOff>937260</xdr:colOff>
                    <xdr:row>40</xdr:row>
                    <xdr:rowOff>30480</xdr:rowOff>
                  </to>
                </anchor>
              </controlPr>
            </control>
          </mc:Choice>
        </mc:AlternateContent>
        <mc:AlternateContent xmlns:mc="http://schemas.openxmlformats.org/markup-compatibility/2006">
          <mc:Choice Requires="x14">
            <control shapeId="2065" r:id="rId14" name="rdoIntroductionFalse">
              <controlPr defaultSize="0" autoFill="0" autoLine="0" autoPict="0">
                <anchor moveWithCells="1" sizeWithCells="1">
                  <from>
                    <xdr:col>4</xdr:col>
                    <xdr:colOff>335280</xdr:colOff>
                    <xdr:row>39</xdr:row>
                    <xdr:rowOff>0</xdr:rowOff>
                  </from>
                  <to>
                    <xdr:col>4</xdr:col>
                    <xdr:colOff>1089660</xdr:colOff>
                    <xdr:row>40</xdr:row>
                    <xdr:rowOff>22860</xdr:rowOff>
                  </to>
                </anchor>
              </controlPr>
            </control>
          </mc:Choice>
        </mc:AlternateContent>
        <mc:AlternateContent xmlns:mc="http://schemas.openxmlformats.org/markup-compatibility/2006">
          <mc:Choice Requires="x14">
            <control shapeId="2066" r:id="rId15" name="Group Box 18">
              <controlPr defaultSize="0" print="0" autoFill="0" autoPict="0">
                <anchor moveWithCells="1" sizeWithCells="1">
                  <from>
                    <xdr:col>2</xdr:col>
                    <xdr:colOff>0</xdr:colOff>
                    <xdr:row>48</xdr:row>
                    <xdr:rowOff>0</xdr:rowOff>
                  </from>
                  <to>
                    <xdr:col>11</xdr:col>
                    <xdr:colOff>487680</xdr:colOff>
                    <xdr:row>50</xdr:row>
                    <xdr:rowOff>76200</xdr:rowOff>
                  </to>
                </anchor>
              </controlPr>
            </control>
          </mc:Choice>
        </mc:AlternateContent>
        <mc:AlternateContent xmlns:mc="http://schemas.openxmlformats.org/markup-compatibility/2006">
          <mc:Choice Requires="x14">
            <control shapeId="2067" r:id="rId16" name="rdoERRConformityAll">
              <controlPr defaultSize="0" autoFill="0" autoLine="0" autoPict="0">
                <anchor moveWithCells="1" sizeWithCells="1">
                  <from>
                    <xdr:col>2</xdr:col>
                    <xdr:colOff>106680</xdr:colOff>
                    <xdr:row>48</xdr:row>
                    <xdr:rowOff>22860</xdr:rowOff>
                  </from>
                  <to>
                    <xdr:col>4</xdr:col>
                    <xdr:colOff>144780</xdr:colOff>
                    <xdr:row>49</xdr:row>
                    <xdr:rowOff>68580</xdr:rowOff>
                  </to>
                </anchor>
              </controlPr>
            </control>
          </mc:Choice>
        </mc:AlternateContent>
        <mc:AlternateContent xmlns:mc="http://schemas.openxmlformats.org/markup-compatibility/2006">
          <mc:Choice Requires="x14">
            <control shapeId="2068" r:id="rId17" name="rdoERRConformityPart">
              <controlPr defaultSize="0" autoFill="0" autoLine="0" autoPict="0">
                <anchor moveWithCells="1" sizeWithCells="1">
                  <from>
                    <xdr:col>4</xdr:col>
                    <xdr:colOff>335280</xdr:colOff>
                    <xdr:row>48</xdr:row>
                    <xdr:rowOff>30480</xdr:rowOff>
                  </from>
                  <to>
                    <xdr:col>6</xdr:col>
                    <xdr:colOff>175260</xdr:colOff>
                    <xdr:row>49</xdr:row>
                    <xdr:rowOff>60960</xdr:rowOff>
                  </to>
                </anchor>
              </controlPr>
            </control>
          </mc:Choice>
        </mc:AlternateContent>
        <mc:AlternateContent xmlns:mc="http://schemas.openxmlformats.org/markup-compatibility/2006">
          <mc:Choice Requires="x14">
            <control shapeId="2069" r:id="rId18" name="rdoERRConformityNone">
              <controlPr defaultSize="0" autoFill="0" autoLine="0" autoPict="0">
                <anchor moveWithCells="1" sizeWithCells="1">
                  <from>
                    <xdr:col>2</xdr:col>
                    <xdr:colOff>106680</xdr:colOff>
                    <xdr:row>48</xdr:row>
                    <xdr:rowOff>182880</xdr:rowOff>
                  </from>
                  <to>
                    <xdr:col>3</xdr:col>
                    <xdr:colOff>1021080</xdr:colOff>
                    <xdr:row>50</xdr:row>
                    <xdr:rowOff>38100</xdr:rowOff>
                  </to>
                </anchor>
              </controlPr>
            </control>
          </mc:Choice>
        </mc:AlternateContent>
        <mc:AlternateContent xmlns:mc="http://schemas.openxmlformats.org/markup-compatibility/2006">
          <mc:Choice Requires="x14">
            <control shapeId="2076" r:id="rId19" name="Option Button 28">
              <controlPr defaultSize="0" autoFill="0" autoLine="0" autoPict="0">
                <anchor moveWithCells="1">
                  <from>
                    <xdr:col>3</xdr:col>
                    <xdr:colOff>175260</xdr:colOff>
                    <xdr:row>40</xdr:row>
                    <xdr:rowOff>99060</xdr:rowOff>
                  </from>
                  <to>
                    <xdr:col>4</xdr:col>
                    <xdr:colOff>0</xdr:colOff>
                    <xdr:row>42</xdr:row>
                    <xdr:rowOff>38100</xdr:rowOff>
                  </to>
                </anchor>
              </controlPr>
            </control>
          </mc:Choice>
        </mc:AlternateContent>
        <mc:AlternateContent xmlns:mc="http://schemas.openxmlformats.org/markup-compatibility/2006">
          <mc:Choice Requires="x14">
            <control shapeId="2078" r:id="rId20" name="Option Button 30">
              <controlPr defaultSize="0" autoFill="0" autoLine="0" autoPict="0">
                <anchor moveWithCells="1">
                  <from>
                    <xdr:col>4</xdr:col>
                    <xdr:colOff>335280</xdr:colOff>
                    <xdr:row>41</xdr:row>
                    <xdr:rowOff>22860</xdr:rowOff>
                  </from>
                  <to>
                    <xdr:col>4</xdr:col>
                    <xdr:colOff>1104900</xdr:colOff>
                    <xdr:row>42</xdr:row>
                    <xdr:rowOff>30480</xdr:rowOff>
                  </to>
                </anchor>
              </controlPr>
            </control>
          </mc:Choice>
        </mc:AlternateContent>
        <mc:AlternateContent xmlns:mc="http://schemas.openxmlformats.org/markup-compatibility/2006">
          <mc:Choice Requires="x14">
            <control shapeId="2079" r:id="rId21" name="Group Box 31">
              <controlPr defaultSize="0" print="0" autoFill="0" autoPict="0">
                <anchor moveWithCells="1">
                  <from>
                    <xdr:col>2</xdr:col>
                    <xdr:colOff>22860</xdr:colOff>
                    <xdr:row>38</xdr:row>
                    <xdr:rowOff>182880</xdr:rowOff>
                  </from>
                  <to>
                    <xdr:col>16</xdr:col>
                    <xdr:colOff>152400</xdr:colOff>
                    <xdr:row>41</xdr:row>
                    <xdr:rowOff>22860</xdr:rowOff>
                  </to>
                </anchor>
              </controlPr>
            </control>
          </mc:Choice>
        </mc:AlternateContent>
        <mc:AlternateContent xmlns:mc="http://schemas.openxmlformats.org/markup-compatibility/2006">
          <mc:Choice Requires="x14">
            <control shapeId="2080" r:id="rId22" name="Option Button 32">
              <controlPr defaultSize="0" autoFill="0" autoLine="0" autoPict="0">
                <anchor moveWithCells="1">
                  <from>
                    <xdr:col>7</xdr:col>
                    <xdr:colOff>0</xdr:colOff>
                    <xdr:row>41</xdr:row>
                    <xdr:rowOff>22860</xdr:rowOff>
                  </from>
                  <to>
                    <xdr:col>10</xdr:col>
                    <xdr:colOff>99060</xdr:colOff>
                    <xdr:row>42</xdr:row>
                    <xdr:rowOff>30480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4</xdr:col>
                    <xdr:colOff>830580</xdr:colOff>
                    <xdr:row>31</xdr:row>
                    <xdr:rowOff>182880</xdr:rowOff>
                  </from>
                  <to>
                    <xdr:col>6</xdr:col>
                    <xdr:colOff>137160</xdr:colOff>
                    <xdr:row>33</xdr:row>
                    <xdr:rowOff>30480</xdr:rowOff>
                  </to>
                </anchor>
              </controlPr>
            </control>
          </mc:Choice>
        </mc:AlternateContent>
        <mc:AlternateContent xmlns:mc="http://schemas.openxmlformats.org/markup-compatibility/2006">
          <mc:Choice Requires="x14">
            <control shapeId="2084" r:id="rId24" name="Check Box 36">
              <controlPr defaultSize="0" autoFill="0" autoLine="0" autoPict="0">
                <anchor moveWithCells="1">
                  <from>
                    <xdr:col>6</xdr:col>
                    <xdr:colOff>152400</xdr:colOff>
                    <xdr:row>31</xdr:row>
                    <xdr:rowOff>182880</xdr:rowOff>
                  </from>
                  <to>
                    <xdr:col>9</xdr:col>
                    <xdr:colOff>68580</xdr:colOff>
                    <xdr:row>33</xdr:row>
                    <xdr:rowOff>30480</xdr:rowOff>
                  </to>
                </anchor>
              </controlPr>
            </control>
          </mc:Choice>
        </mc:AlternateContent>
        <mc:AlternateContent xmlns:mc="http://schemas.openxmlformats.org/markup-compatibility/2006">
          <mc:Choice Requires="x14">
            <control shapeId="2085" r:id="rId25" name="Check Box 37">
              <controlPr defaultSize="0" autoFill="0" autoLine="0" autoPict="0">
                <anchor moveWithCells="1">
                  <from>
                    <xdr:col>9</xdr:col>
                    <xdr:colOff>175260</xdr:colOff>
                    <xdr:row>32</xdr:row>
                    <xdr:rowOff>0</xdr:rowOff>
                  </from>
                  <to>
                    <xdr:col>11</xdr:col>
                    <xdr:colOff>213360</xdr:colOff>
                    <xdr:row>33</xdr:row>
                    <xdr:rowOff>30480</xdr:rowOff>
                  </to>
                </anchor>
              </controlPr>
            </control>
          </mc:Choice>
        </mc:AlternateContent>
        <mc:AlternateContent xmlns:mc="http://schemas.openxmlformats.org/markup-compatibility/2006">
          <mc:Choice Requires="x14">
            <control shapeId="2086" r:id="rId26" name="Check Box 38">
              <controlPr defaultSize="0" autoFill="0" autoLine="0" autoPict="0">
                <anchor moveWithCells="1">
                  <from>
                    <xdr:col>11</xdr:col>
                    <xdr:colOff>220980</xdr:colOff>
                    <xdr:row>32</xdr:row>
                    <xdr:rowOff>0</xdr:rowOff>
                  </from>
                  <to>
                    <xdr:col>13</xdr:col>
                    <xdr:colOff>60960</xdr:colOff>
                    <xdr:row>33</xdr:row>
                    <xdr:rowOff>30480</xdr:rowOff>
                  </to>
                </anchor>
              </controlPr>
            </control>
          </mc:Choice>
        </mc:AlternateContent>
        <mc:AlternateContent xmlns:mc="http://schemas.openxmlformats.org/markup-compatibility/2006">
          <mc:Choice Requires="x14">
            <control shapeId="2087" r:id="rId27" name="Check Box 39">
              <controlPr defaultSize="0" autoFill="0" autoLine="0" autoPict="0">
                <anchor moveWithCells="1">
                  <from>
                    <xdr:col>4</xdr:col>
                    <xdr:colOff>38100</xdr:colOff>
                    <xdr:row>31</xdr:row>
                    <xdr:rowOff>182880</xdr:rowOff>
                  </from>
                  <to>
                    <xdr:col>4</xdr:col>
                    <xdr:colOff>822960</xdr:colOff>
                    <xdr:row>33</xdr:row>
                    <xdr:rowOff>30480</xdr:rowOff>
                  </to>
                </anchor>
              </controlPr>
            </control>
          </mc:Choice>
        </mc:AlternateContent>
        <mc:AlternateContent xmlns:mc="http://schemas.openxmlformats.org/markup-compatibility/2006">
          <mc:Choice Requires="x14">
            <control shapeId="2092" r:id="rId28" name="Group Box 44">
              <controlPr defaultSize="0" print="0" autoFill="0" autoPict="0">
                <anchor moveWithCells="1" sizeWithCells="1">
                  <from>
                    <xdr:col>3</xdr:col>
                    <xdr:colOff>1104900</xdr:colOff>
                    <xdr:row>18</xdr:row>
                    <xdr:rowOff>175260</xdr:rowOff>
                  </from>
                  <to>
                    <xdr:col>8</xdr:col>
                    <xdr:colOff>22860</xdr:colOff>
                    <xdr:row>20</xdr:row>
                    <xdr:rowOff>22860</xdr:rowOff>
                  </to>
                </anchor>
              </controlPr>
            </control>
          </mc:Choice>
        </mc:AlternateContent>
        <mc:AlternateContent xmlns:mc="http://schemas.openxmlformats.org/markup-compatibility/2006">
          <mc:Choice Requires="x14">
            <control shapeId="2093" r:id="rId29" name="rdoPlan">
              <controlPr defaultSize="0" autoFill="0" autoLine="0" autoPict="0">
                <anchor moveWithCells="1" sizeWithCells="1">
                  <from>
                    <xdr:col>4</xdr:col>
                    <xdr:colOff>60960</xdr:colOff>
                    <xdr:row>18</xdr:row>
                    <xdr:rowOff>182880</xdr:rowOff>
                  </from>
                  <to>
                    <xdr:col>4</xdr:col>
                    <xdr:colOff>632460</xdr:colOff>
                    <xdr:row>20</xdr:row>
                    <xdr:rowOff>22860</xdr:rowOff>
                  </to>
                </anchor>
              </controlPr>
            </control>
          </mc:Choice>
        </mc:AlternateContent>
        <mc:AlternateContent xmlns:mc="http://schemas.openxmlformats.org/markup-compatibility/2006">
          <mc:Choice Requires="x14">
            <control shapeId="2094" r:id="rId30" name="rdoModify">
              <controlPr defaultSize="0" autoFill="0" autoLine="0" autoPict="0">
                <anchor moveWithCells="1" sizeWithCells="1">
                  <from>
                    <xdr:col>4</xdr:col>
                    <xdr:colOff>640080</xdr:colOff>
                    <xdr:row>18</xdr:row>
                    <xdr:rowOff>182880</xdr:rowOff>
                  </from>
                  <to>
                    <xdr:col>4</xdr:col>
                    <xdr:colOff>1249680</xdr:colOff>
                    <xdr:row>20</xdr:row>
                    <xdr:rowOff>22860</xdr:rowOff>
                  </to>
                </anchor>
              </controlPr>
            </control>
          </mc:Choice>
        </mc:AlternateContent>
        <mc:AlternateContent xmlns:mc="http://schemas.openxmlformats.org/markup-compatibility/2006">
          <mc:Choice Requires="x14">
            <control shapeId="2095" r:id="rId31" name="rdoComplete">
              <controlPr defaultSize="0" autoFill="0" autoLine="0" autoPict="0">
                <anchor moveWithCells="1" sizeWithCells="1">
                  <from>
                    <xdr:col>4</xdr:col>
                    <xdr:colOff>1242060</xdr:colOff>
                    <xdr:row>18</xdr:row>
                    <xdr:rowOff>182880</xdr:rowOff>
                  </from>
                  <to>
                    <xdr:col>6</xdr:col>
                    <xdr:colOff>297180</xdr:colOff>
                    <xdr:row>20</xdr:row>
                    <xdr:rowOff>22860</xdr:rowOff>
                  </to>
                </anchor>
              </controlPr>
            </control>
          </mc:Choice>
        </mc:AlternateContent>
        <mc:AlternateContent xmlns:mc="http://schemas.openxmlformats.org/markup-compatibility/2006">
          <mc:Choice Requires="x14">
            <control shapeId="2096" r:id="rId32" name="Group Box 48">
              <controlPr defaultSize="0" print="0" autoFill="0" autoPict="0">
                <anchor moveWithCells="1" sizeWithCells="1">
                  <from>
                    <xdr:col>4</xdr:col>
                    <xdr:colOff>1363980</xdr:colOff>
                    <xdr:row>0</xdr:row>
                    <xdr:rowOff>220980</xdr:rowOff>
                  </from>
                  <to>
                    <xdr:col>10</xdr:col>
                    <xdr:colOff>220980</xdr:colOff>
                    <xdr:row>2</xdr:row>
                    <xdr:rowOff>0</xdr:rowOff>
                  </to>
                </anchor>
              </controlPr>
            </control>
          </mc:Choice>
        </mc:AlternateContent>
        <mc:AlternateContent xmlns:mc="http://schemas.openxmlformats.org/markup-compatibility/2006">
          <mc:Choice Requires="x14">
            <control shapeId="2097" r:id="rId33" name="rdoPlan">
              <controlPr defaultSize="0" autoFill="0" autoLine="0" autoPict="0">
                <anchor moveWithCells="1" sizeWithCells="1">
                  <from>
                    <xdr:col>5</xdr:col>
                    <xdr:colOff>30480</xdr:colOff>
                    <xdr:row>1</xdr:row>
                    <xdr:rowOff>0</xdr:rowOff>
                  </from>
                  <to>
                    <xdr:col>7</xdr:col>
                    <xdr:colOff>106680</xdr:colOff>
                    <xdr:row>1</xdr:row>
                    <xdr:rowOff>213360</xdr:rowOff>
                  </to>
                </anchor>
              </controlPr>
            </control>
          </mc:Choice>
        </mc:AlternateContent>
        <mc:AlternateContent xmlns:mc="http://schemas.openxmlformats.org/markup-compatibility/2006">
          <mc:Choice Requires="x14">
            <control shapeId="2098" r:id="rId34" name="rdoModify">
              <controlPr defaultSize="0" autoFill="0" autoLine="0" autoPict="0">
                <anchor moveWithCells="1" sizeWithCells="1">
                  <from>
                    <xdr:col>7</xdr:col>
                    <xdr:colOff>68580</xdr:colOff>
                    <xdr:row>1</xdr:row>
                    <xdr:rowOff>0</xdr:rowOff>
                  </from>
                  <to>
                    <xdr:col>9</xdr:col>
                    <xdr:colOff>175260</xdr:colOff>
                    <xdr:row>1</xdr:row>
                    <xdr:rowOff>213360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79998168889431442"/>
  </sheetPr>
  <dimension ref="A1:AG46"/>
  <sheetViews>
    <sheetView showGridLines="0" zoomScale="70" zoomScaleNormal="70" zoomScaleSheetLayoutView="70" workbookViewId="0">
      <selection activeCell="AE18" sqref="AE18"/>
    </sheetView>
  </sheetViews>
  <sheetFormatPr defaultColWidth="9" defaultRowHeight="22.2"/>
  <cols>
    <col min="1" max="2" width="1" style="415" customWidth="1"/>
    <col min="3" max="4" width="2.59765625" style="6" customWidth="1"/>
    <col min="5" max="5" width="3.5" style="6" customWidth="1"/>
    <col min="6" max="6" width="3.09765625" style="6" customWidth="1"/>
    <col min="7" max="7" width="2" style="6" customWidth="1"/>
    <col min="8" max="15" width="3.09765625" style="6" customWidth="1"/>
    <col min="16" max="16" width="4.59765625" style="6" customWidth="1"/>
    <col min="17" max="23" width="3.09765625" style="6" customWidth="1"/>
    <col min="24" max="24" width="3.09765625" style="354" customWidth="1"/>
    <col min="25" max="25" width="3" style="6" customWidth="1"/>
    <col min="26" max="26" width="4.69921875" style="6" customWidth="1"/>
    <col min="27" max="27" width="2.19921875" style="6" customWidth="1"/>
    <col min="28" max="29" width="1" style="220" customWidth="1"/>
    <col min="30" max="30" width="9" style="371"/>
    <col min="31" max="31" width="16" style="316" customWidth="1"/>
    <col min="32" max="33" width="9" style="371"/>
    <col min="34" max="16384" width="9" style="6"/>
  </cols>
  <sheetData>
    <row r="1" spans="3:29" ht="24.75" customHeight="1">
      <c r="C1" s="1805" t="s">
        <v>1470</v>
      </c>
      <c r="D1" s="1805"/>
      <c r="E1" s="1805"/>
      <c r="F1" s="1805"/>
      <c r="G1" s="1805"/>
      <c r="H1" s="1805"/>
      <c r="I1" s="1805"/>
      <c r="J1" s="1805"/>
      <c r="K1" s="1805"/>
      <c r="L1" s="1805"/>
      <c r="M1" s="1805"/>
      <c r="N1" s="1805"/>
      <c r="O1" s="1805"/>
      <c r="P1" s="1805"/>
      <c r="Q1" s="1805"/>
      <c r="R1" s="1805"/>
      <c r="S1" s="1805"/>
      <c r="T1" s="1805"/>
      <c r="U1" s="1805"/>
      <c r="V1" s="1805"/>
      <c r="W1" s="1805"/>
      <c r="X1" s="1805"/>
      <c r="Y1" s="1805"/>
      <c r="Z1" s="1805"/>
      <c r="AA1" s="1805"/>
      <c r="AB1" s="414"/>
      <c r="AC1" s="414"/>
    </row>
    <row r="2" spans="3:29" ht="9.6" customHeight="1">
      <c r="C2" s="415"/>
      <c r="D2" s="415"/>
      <c r="E2" s="415"/>
      <c r="F2" s="415"/>
      <c r="G2" s="415"/>
      <c r="H2" s="415"/>
      <c r="I2" s="415"/>
      <c r="J2" s="415"/>
      <c r="K2" s="415"/>
      <c r="L2" s="415"/>
      <c r="M2" s="415"/>
      <c r="N2" s="415"/>
      <c r="O2" s="415"/>
      <c r="P2" s="415"/>
      <c r="Q2" s="415"/>
      <c r="R2" s="415"/>
      <c r="S2" s="415"/>
      <c r="T2" s="415"/>
      <c r="U2" s="415"/>
      <c r="V2" s="415"/>
      <c r="W2" s="415"/>
      <c r="X2" s="416"/>
      <c r="Y2" s="415"/>
      <c r="Z2" s="415"/>
      <c r="AA2" s="415"/>
      <c r="AB2" s="414"/>
      <c r="AC2" s="414"/>
    </row>
    <row r="3" spans="3:29" ht="21.75" customHeight="1">
      <c r="C3" s="46" t="s">
        <v>1371</v>
      </c>
      <c r="D3" s="349"/>
      <c r="E3" s="349"/>
      <c r="F3" s="123"/>
      <c r="G3" s="123"/>
      <c r="H3" s="123"/>
      <c r="I3" s="123"/>
      <c r="J3" s="123"/>
      <c r="K3" s="123"/>
      <c r="L3" s="123"/>
      <c r="M3" s="123"/>
      <c r="N3" s="123"/>
      <c r="O3" s="123"/>
      <c r="P3" s="123"/>
      <c r="Q3" s="123"/>
      <c r="R3" s="123"/>
      <c r="S3" s="123"/>
      <c r="T3" s="123"/>
      <c r="U3" s="123"/>
      <c r="V3" s="123"/>
      <c r="W3" s="123"/>
      <c r="X3" s="362"/>
      <c r="Y3" s="123"/>
      <c r="Z3" s="123"/>
      <c r="AA3" s="353"/>
      <c r="AB3" s="414"/>
      <c r="AC3" s="414"/>
    </row>
    <row r="4" spans="3:29" ht="18" customHeight="1">
      <c r="C4" s="48"/>
      <c r="D4" s="411" t="s">
        <v>643</v>
      </c>
      <c r="E4" s="44"/>
      <c r="F4" s="352"/>
      <c r="G4" s="352"/>
      <c r="H4" s="44"/>
      <c r="I4" s="361" t="s">
        <v>386</v>
      </c>
      <c r="J4" s="1806">
        <f>建築物の概要!V17</f>
        <v>0</v>
      </c>
      <c r="K4" s="1806"/>
      <c r="L4" s="1806"/>
      <c r="M4" s="1806"/>
      <c r="N4" s="1806"/>
      <c r="O4" s="1806"/>
      <c r="P4" s="1806"/>
      <c r="Q4" s="1806"/>
      <c r="R4" s="1806"/>
      <c r="S4" s="1806"/>
      <c r="T4" s="1806"/>
      <c r="U4" s="1806"/>
      <c r="V4" s="1806"/>
      <c r="W4" s="1806"/>
      <c r="X4" s="1806"/>
      <c r="Y4" s="1806"/>
      <c r="Z4" s="1806"/>
      <c r="AA4" s="50" t="s">
        <v>139</v>
      </c>
      <c r="AB4" s="414"/>
      <c r="AC4" s="415"/>
    </row>
    <row r="5" spans="3:29" ht="18" customHeight="1">
      <c r="C5" s="48"/>
      <c r="D5" s="411" t="s">
        <v>644</v>
      </c>
      <c r="E5" s="44"/>
      <c r="F5" s="352"/>
      <c r="G5" s="352"/>
      <c r="H5" s="44"/>
      <c r="I5" s="361" t="s">
        <v>386</v>
      </c>
      <c r="J5" s="1806">
        <f>建築物の概要!I18</f>
        <v>0</v>
      </c>
      <c r="K5" s="1806"/>
      <c r="L5" s="1806"/>
      <c r="M5" s="1806"/>
      <c r="N5" s="1806"/>
      <c r="O5" s="1806"/>
      <c r="P5" s="1806"/>
      <c r="Q5" s="1806"/>
      <c r="R5" s="1806"/>
      <c r="S5" s="1806"/>
      <c r="T5" s="1806"/>
      <c r="U5" s="1806"/>
      <c r="V5" s="1806"/>
      <c r="W5" s="1806"/>
      <c r="X5" s="1806"/>
      <c r="Y5" s="1806"/>
      <c r="Z5" s="1806"/>
      <c r="AA5" s="50" t="s">
        <v>139</v>
      </c>
      <c r="AB5" s="414"/>
      <c r="AC5" s="414"/>
    </row>
    <row r="6" spans="3:29" ht="18" customHeight="1">
      <c r="C6" s="48"/>
      <c r="D6" s="411" t="s">
        <v>1340</v>
      </c>
      <c r="E6" s="44"/>
      <c r="F6" s="352"/>
      <c r="G6" s="352"/>
      <c r="H6" s="44"/>
      <c r="I6" s="361" t="s">
        <v>386</v>
      </c>
      <c r="J6" s="1806">
        <f>建築物の概要!F5</f>
        <v>0</v>
      </c>
      <c r="K6" s="1806"/>
      <c r="L6" s="1806"/>
      <c r="M6" s="1806"/>
      <c r="N6" s="1806"/>
      <c r="O6" s="1806"/>
      <c r="P6" s="1806"/>
      <c r="Q6" s="1806"/>
      <c r="R6" s="1806"/>
      <c r="S6" s="1806"/>
      <c r="T6" s="1806"/>
      <c r="U6" s="1806"/>
      <c r="V6" s="1806"/>
      <c r="W6" s="1806"/>
      <c r="X6" s="1806"/>
      <c r="Y6" s="1806"/>
      <c r="Z6" s="1806"/>
      <c r="AA6" s="50" t="s">
        <v>139</v>
      </c>
      <c r="AB6" s="414"/>
      <c r="AC6" s="414"/>
    </row>
    <row r="7" spans="3:29" ht="18" customHeight="1">
      <c r="C7" s="48"/>
      <c r="D7" s="411" t="s">
        <v>1341</v>
      </c>
      <c r="E7" s="44"/>
      <c r="F7" s="352"/>
      <c r="G7" s="352"/>
      <c r="H7" s="44"/>
      <c r="I7" s="361" t="s">
        <v>386</v>
      </c>
      <c r="J7" s="1807">
        <f>建築物の概要!E23</f>
        <v>0</v>
      </c>
      <c r="K7" s="1807"/>
      <c r="L7" s="1807"/>
      <c r="M7" s="1807"/>
      <c r="N7" s="343" t="s">
        <v>141</v>
      </c>
      <c r="O7" s="343"/>
      <c r="P7" s="44"/>
      <c r="Q7" s="352" t="s">
        <v>140</v>
      </c>
      <c r="R7" s="352"/>
      <c r="S7" s="44"/>
      <c r="T7" s="1807">
        <f>建築物の概要!N23</f>
        <v>0</v>
      </c>
      <c r="U7" s="1807"/>
      <c r="V7" s="1807"/>
      <c r="W7" s="1807"/>
      <c r="X7" s="343" t="s">
        <v>141</v>
      </c>
      <c r="Y7" s="343"/>
      <c r="Z7" s="343"/>
      <c r="AA7" s="50"/>
      <c r="AB7" s="414"/>
      <c r="AC7" s="414"/>
    </row>
    <row r="8" spans="3:29" ht="18" customHeight="1">
      <c r="C8" s="48"/>
      <c r="D8" s="411" t="s">
        <v>1342</v>
      </c>
      <c r="E8" s="44"/>
      <c r="F8" s="352"/>
      <c r="G8" s="352"/>
      <c r="H8" s="44"/>
      <c r="I8" s="361" t="s">
        <v>386</v>
      </c>
      <c r="J8" s="1803" t="str">
        <f>建築物の概要!E24</f>
        <v/>
      </c>
      <c r="K8" s="1803"/>
      <c r="L8" s="1803"/>
      <c r="M8" s="1803"/>
      <c r="N8" s="343" t="s">
        <v>141</v>
      </c>
      <c r="O8" s="343"/>
      <c r="P8" s="1786"/>
      <c r="Q8" s="1786"/>
      <c r="R8" s="411"/>
      <c r="S8" s="411"/>
      <c r="T8" s="411"/>
      <c r="U8" s="411"/>
      <c r="V8" s="411"/>
      <c r="W8" s="49"/>
      <c r="X8" s="363"/>
      <c r="Y8" s="49"/>
      <c r="Z8" s="44"/>
      <c r="AA8" s="50"/>
      <c r="AB8" s="414"/>
      <c r="AC8" s="414"/>
    </row>
    <row r="9" spans="3:29" ht="5.0999999999999996" customHeight="1">
      <c r="C9" s="127"/>
      <c r="D9" s="122"/>
      <c r="E9" s="122"/>
      <c r="F9" s="122"/>
      <c r="G9" s="122"/>
      <c r="H9" s="122"/>
      <c r="I9" s="122"/>
      <c r="J9" s="122"/>
      <c r="K9" s="122"/>
      <c r="L9" s="122"/>
      <c r="M9" s="122"/>
      <c r="N9" s="122"/>
      <c r="O9" s="122"/>
      <c r="P9" s="122"/>
      <c r="Q9" s="122"/>
      <c r="R9" s="122"/>
      <c r="S9" s="122"/>
      <c r="T9" s="122"/>
      <c r="U9" s="122"/>
      <c r="V9" s="122"/>
      <c r="W9" s="122"/>
      <c r="X9" s="364"/>
      <c r="Y9" s="122"/>
      <c r="Z9" s="122"/>
      <c r="AA9" s="355"/>
      <c r="AB9" s="414"/>
      <c r="AC9" s="414"/>
    </row>
    <row r="10" spans="3:29" ht="8.25" customHeight="1">
      <c r="C10" s="417"/>
      <c r="D10" s="417"/>
      <c r="E10" s="417"/>
      <c r="F10" s="417"/>
      <c r="G10" s="417"/>
      <c r="H10" s="417"/>
      <c r="I10" s="417"/>
      <c r="J10" s="417"/>
      <c r="K10" s="417"/>
      <c r="L10" s="417"/>
      <c r="M10" s="417"/>
      <c r="N10" s="417"/>
      <c r="O10" s="417"/>
      <c r="P10" s="417"/>
      <c r="Q10" s="417"/>
      <c r="R10" s="417"/>
      <c r="S10" s="417"/>
      <c r="T10" s="417"/>
      <c r="U10" s="417"/>
      <c r="V10" s="417"/>
      <c r="W10" s="417"/>
      <c r="X10" s="418"/>
      <c r="Y10" s="417"/>
      <c r="Z10" s="417"/>
      <c r="AA10" s="417"/>
      <c r="AB10" s="414"/>
      <c r="AC10" s="414"/>
    </row>
    <row r="11" spans="3:29" ht="25.2" customHeight="1">
      <c r="C11" s="46" t="s">
        <v>1372</v>
      </c>
      <c r="D11" s="350"/>
      <c r="E11" s="350"/>
      <c r="F11" s="123"/>
      <c r="G11" s="123"/>
      <c r="H11" s="123"/>
      <c r="I11" s="123"/>
      <c r="J11" s="123"/>
      <c r="K11" s="123"/>
      <c r="L11" s="123"/>
      <c r="M11" s="123"/>
      <c r="N11" s="123"/>
      <c r="O11" s="123"/>
      <c r="P11" s="123"/>
      <c r="Q11" s="123"/>
      <c r="R11" s="123"/>
      <c r="S11" s="123"/>
      <c r="T11" s="123"/>
      <c r="U11" s="123"/>
      <c r="V11" s="123"/>
      <c r="W11" s="123"/>
      <c r="X11" s="362"/>
      <c r="Y11" s="123"/>
      <c r="Z11" s="123"/>
      <c r="AA11" s="353"/>
      <c r="AB11" s="414"/>
      <c r="AC11" s="414"/>
    </row>
    <row r="12" spans="3:29" ht="17.25" customHeight="1">
      <c r="C12" s="351"/>
      <c r="D12" s="352" t="s">
        <v>1335</v>
      </c>
      <c r="E12" s="44"/>
      <c r="F12" s="352"/>
      <c r="G12" s="352"/>
      <c r="H12" s="352"/>
      <c r="I12" s="352"/>
      <c r="J12" s="352"/>
      <c r="K12" s="352"/>
      <c r="L12" s="352"/>
      <c r="M12" s="352"/>
      <c r="N12" s="352"/>
      <c r="O12" s="44"/>
      <c r="P12" s="44"/>
      <c r="Q12" s="44"/>
      <c r="R12" s="44"/>
      <c r="S12" s="44"/>
      <c r="T12" s="44"/>
      <c r="U12" s="44"/>
      <c r="V12" s="44"/>
      <c r="W12" s="44"/>
      <c r="X12" s="361"/>
      <c r="Y12" s="44"/>
      <c r="Z12" s="44"/>
      <c r="AA12" s="50"/>
      <c r="AB12" s="414"/>
      <c r="AC12" s="414"/>
    </row>
    <row r="13" spans="3:29" ht="17.25" customHeight="1">
      <c r="C13" s="48"/>
      <c r="D13" s="44"/>
      <c r="E13" s="44" t="s">
        <v>553</v>
      </c>
      <c r="F13" s="44"/>
      <c r="G13" s="44"/>
      <c r="H13" s="44"/>
      <c r="I13" s="44"/>
      <c r="J13" s="44"/>
      <c r="K13" s="44"/>
      <c r="L13" s="44"/>
      <c r="M13" s="44"/>
      <c r="N13" s="44"/>
      <c r="O13" s="44"/>
      <c r="P13" s="44"/>
      <c r="Q13" s="44"/>
      <c r="R13" s="44"/>
      <c r="S13" s="44"/>
      <c r="T13" s="44"/>
      <c r="U13" s="44"/>
      <c r="V13" s="44"/>
      <c r="W13" s="44"/>
      <c r="X13" s="361"/>
      <c r="Y13" s="44"/>
      <c r="Z13" s="44"/>
      <c r="AA13" s="50"/>
      <c r="AB13" s="414"/>
      <c r="AC13" s="414"/>
    </row>
    <row r="14" spans="3:29" ht="17.25" customHeight="1">
      <c r="C14" s="48"/>
      <c r="D14" s="44"/>
      <c r="E14" s="44"/>
      <c r="F14" s="44" t="s">
        <v>1465</v>
      </c>
      <c r="G14" s="44"/>
      <c r="H14" s="44"/>
      <c r="I14" s="44"/>
      <c r="J14" s="1803">
        <f>住宅用途!E10</f>
        <v>0</v>
      </c>
      <c r="K14" s="1803"/>
      <c r="L14" s="1803"/>
      <c r="M14" s="44" t="s">
        <v>1466</v>
      </c>
      <c r="N14" s="44"/>
      <c r="O14" s="44"/>
      <c r="P14" s="44"/>
      <c r="Q14" s="44"/>
      <c r="R14" s="44"/>
      <c r="S14" s="44"/>
      <c r="T14" s="44"/>
      <c r="U14" s="44"/>
      <c r="V14" s="51"/>
      <c r="W14" s="51"/>
      <c r="X14" s="365"/>
      <c r="Y14" s="51"/>
      <c r="Z14" s="221" t="str">
        <f ca="1">住宅用途!U5</f>
        <v>段階1</v>
      </c>
      <c r="AA14" s="53"/>
      <c r="AB14" s="414"/>
      <c r="AC14" s="414"/>
    </row>
    <row r="15" spans="3:29" ht="17.25" customHeight="1">
      <c r="C15" s="351"/>
      <c r="D15" s="352" t="s">
        <v>1699</v>
      </c>
      <c r="E15" s="44"/>
      <c r="F15" s="352"/>
      <c r="G15" s="352"/>
      <c r="H15" s="352"/>
      <c r="I15" s="352"/>
      <c r="J15" s="352"/>
      <c r="K15" s="352"/>
      <c r="L15" s="352"/>
      <c r="M15" s="352"/>
      <c r="N15" s="352"/>
      <c r="O15" s="352"/>
      <c r="P15" s="352"/>
      <c r="Q15" s="352"/>
      <c r="R15" s="352"/>
      <c r="S15" s="352"/>
      <c r="T15" s="352"/>
      <c r="U15" s="352"/>
      <c r="V15" s="44"/>
      <c r="W15" s="44"/>
      <c r="X15" s="361"/>
      <c r="Y15" s="44"/>
      <c r="Z15" s="44"/>
      <c r="AA15" s="50"/>
      <c r="AB15" s="414"/>
      <c r="AC15" s="414"/>
    </row>
    <row r="16" spans="3:29" ht="17.25" customHeight="1">
      <c r="C16" s="48"/>
      <c r="D16" s="44"/>
      <c r="E16" s="44" t="s">
        <v>557</v>
      </c>
      <c r="F16" s="44"/>
      <c r="G16" s="44"/>
      <c r="H16" s="44"/>
      <c r="I16" s="44"/>
      <c r="J16" s="44"/>
      <c r="K16" s="44"/>
      <c r="L16" s="44"/>
      <c r="M16" s="44"/>
      <c r="N16" s="44"/>
      <c r="O16" s="44"/>
      <c r="P16" s="44"/>
      <c r="Q16" s="44"/>
      <c r="R16" s="44"/>
      <c r="S16" s="44"/>
      <c r="T16" s="44"/>
      <c r="U16" s="44"/>
      <c r="V16" s="44"/>
      <c r="W16" s="44"/>
      <c r="X16" s="361"/>
      <c r="Y16" s="44"/>
      <c r="Z16" s="44"/>
      <c r="AA16" s="50"/>
      <c r="AB16" s="414"/>
      <c r="AC16" s="414"/>
    </row>
    <row r="17" spans="3:33" ht="17.25" customHeight="1">
      <c r="C17" s="48"/>
      <c r="D17" s="44"/>
      <c r="E17" s="44"/>
      <c r="F17" s="44" t="s">
        <v>144</v>
      </c>
      <c r="G17" s="44"/>
      <c r="H17" s="44"/>
      <c r="I17" s="44"/>
      <c r="J17" s="1802" t="str">
        <f>住宅用途!E44</f>
        <v/>
      </c>
      <c r="K17" s="1802"/>
      <c r="L17" s="1802"/>
      <c r="M17" s="410" t="s">
        <v>143</v>
      </c>
      <c r="N17" s="44"/>
      <c r="O17" s="44"/>
      <c r="P17" s="44"/>
      <c r="Q17" s="44"/>
      <c r="R17" s="44"/>
      <c r="S17" s="44"/>
      <c r="T17" s="1799" t="str">
        <f>IF(住宅用途!E50="","",住宅用途!E50)</f>
        <v/>
      </c>
      <c r="U17" s="1799"/>
      <c r="V17" s="1799"/>
      <c r="W17" s="1799"/>
      <c r="X17" s="1799"/>
      <c r="Y17" s="401"/>
      <c r="Z17" s="225" t="str">
        <f ca="1">住宅用途!U39</f>
        <v>段階1</v>
      </c>
      <c r="AA17" s="50"/>
      <c r="AB17" s="414"/>
      <c r="AC17" s="414"/>
    </row>
    <row r="18" spans="3:33" ht="17.25" customHeight="1">
      <c r="C18" s="48"/>
      <c r="D18" s="352" t="s">
        <v>1698</v>
      </c>
      <c r="E18" s="44"/>
      <c r="F18" s="352"/>
      <c r="G18" s="352"/>
      <c r="H18" s="352"/>
      <c r="I18" s="352"/>
      <c r="J18" s="352"/>
      <c r="K18" s="352"/>
      <c r="L18" s="352"/>
      <c r="M18" s="352"/>
      <c r="N18" s="352"/>
      <c r="O18" s="352"/>
      <c r="P18" s="352"/>
      <c r="Q18" s="352"/>
      <c r="R18" s="352"/>
      <c r="S18" s="352"/>
      <c r="T18" s="352"/>
      <c r="U18" s="352"/>
      <c r="V18" s="44"/>
      <c r="W18" s="44"/>
      <c r="X18" s="361"/>
      <c r="Y18" s="44"/>
      <c r="Z18" s="44"/>
      <c r="AA18" s="50"/>
      <c r="AB18" s="414"/>
      <c r="AC18" s="414"/>
    </row>
    <row r="19" spans="3:33" ht="17.25" customHeight="1">
      <c r="C19" s="48"/>
      <c r="D19" s="44"/>
      <c r="E19" s="44" t="s">
        <v>642</v>
      </c>
      <c r="F19" s="44"/>
      <c r="G19" s="44"/>
      <c r="H19" s="44"/>
      <c r="I19" s="44"/>
      <c r="J19" s="44"/>
      <c r="K19" s="44"/>
      <c r="L19" s="44"/>
      <c r="M19" s="44"/>
      <c r="N19" s="44"/>
      <c r="O19" s="44"/>
      <c r="P19" s="44"/>
      <c r="Q19" s="51"/>
      <c r="R19" s="51"/>
      <c r="S19" s="51"/>
      <c r="T19" s="51"/>
      <c r="U19" s="51"/>
      <c r="V19" s="51"/>
      <c r="W19" s="51"/>
      <c r="X19" s="365"/>
      <c r="Y19" s="51"/>
      <c r="Z19" s="225" t="str">
        <f ca="1">住宅用途!U22</f>
        <v>段階1</v>
      </c>
      <c r="AA19" s="50"/>
      <c r="AB19" s="414"/>
      <c r="AC19" s="414"/>
    </row>
    <row r="20" spans="3:33" ht="17.25" customHeight="1" thickBot="1">
      <c r="C20" s="48"/>
      <c r="D20" s="44"/>
      <c r="E20" s="44"/>
      <c r="F20" s="44" t="s">
        <v>630</v>
      </c>
      <c r="G20" s="44"/>
      <c r="H20" s="44"/>
      <c r="I20" s="361" t="s">
        <v>386</v>
      </c>
      <c r="J20" s="1800" t="str">
        <f>住宅用途!P23</f>
        <v/>
      </c>
      <c r="K20" s="1800"/>
      <c r="L20" s="1800"/>
      <c r="M20" s="343" t="s">
        <v>220</v>
      </c>
      <c r="N20" s="44"/>
      <c r="O20" s="44"/>
      <c r="P20" s="44"/>
      <c r="Q20" s="51" t="s">
        <v>631</v>
      </c>
      <c r="R20" s="51"/>
      <c r="S20" s="361" t="s">
        <v>386</v>
      </c>
      <c r="T20" s="1800" t="str">
        <f>住宅用途!P24</f>
        <v/>
      </c>
      <c r="U20" s="1800"/>
      <c r="V20" s="1800"/>
      <c r="W20" s="51" t="s">
        <v>220</v>
      </c>
      <c r="X20" s="365"/>
      <c r="Y20" s="51"/>
      <c r="Z20" s="44"/>
      <c r="AA20" s="53"/>
      <c r="AB20" s="414"/>
      <c r="AC20" s="414"/>
    </row>
    <row r="21" spans="3:33" ht="17.25" customHeight="1">
      <c r="C21" s="48"/>
      <c r="D21" s="44"/>
      <c r="E21" s="44"/>
      <c r="F21" s="44" t="s">
        <v>632</v>
      </c>
      <c r="G21" s="44"/>
      <c r="H21" s="44"/>
      <c r="I21" s="361" t="s">
        <v>386</v>
      </c>
      <c r="J21" s="1800" t="str">
        <f>住宅用途!P25</f>
        <v/>
      </c>
      <c r="K21" s="1800"/>
      <c r="L21" s="1800"/>
      <c r="M21" s="44" t="s">
        <v>220</v>
      </c>
      <c r="N21" s="44"/>
      <c r="O21" s="44"/>
      <c r="P21" s="44"/>
      <c r="Q21" s="44" t="s">
        <v>3</v>
      </c>
      <c r="R21" s="44"/>
      <c r="S21" s="361" t="s">
        <v>386</v>
      </c>
      <c r="T21" s="1801" t="str">
        <f>住宅用途!P26</f>
        <v/>
      </c>
      <c r="U21" s="1801"/>
      <c r="V21" s="1801"/>
      <c r="W21" s="44" t="s">
        <v>220</v>
      </c>
      <c r="X21" s="361"/>
      <c r="Y21" s="44"/>
      <c r="Z21" s="44"/>
      <c r="AA21" s="53"/>
      <c r="AB21" s="414"/>
      <c r="AC21" s="414"/>
      <c r="AE21" s="376" t="s">
        <v>312</v>
      </c>
      <c r="AG21" s="371" t="str">
        <f>IF(K24=AE21,1,"")</f>
        <v/>
      </c>
    </row>
    <row r="22" spans="3:33" ht="17.25" customHeight="1">
      <c r="C22" s="48"/>
      <c r="D22" s="44"/>
      <c r="E22" s="44"/>
      <c r="F22" s="44" t="s">
        <v>1338</v>
      </c>
      <c r="G22" s="44"/>
      <c r="H22" s="44"/>
      <c r="I22" s="361" t="s">
        <v>386</v>
      </c>
      <c r="J22" s="1800" t="str">
        <f>住宅用途!P28</f>
        <v/>
      </c>
      <c r="K22" s="1800"/>
      <c r="L22" s="1800"/>
      <c r="M22" s="44" t="s">
        <v>220</v>
      </c>
      <c r="N22" s="44"/>
      <c r="O22" s="44"/>
      <c r="P22" s="44"/>
      <c r="Q22" s="44"/>
      <c r="R22" s="44"/>
      <c r="S22" s="44"/>
      <c r="T22" s="44"/>
      <c r="U22" s="44"/>
      <c r="V22" s="44"/>
      <c r="W22" s="44"/>
      <c r="X22" s="361"/>
      <c r="Y22" s="44"/>
      <c r="Z22" s="44"/>
      <c r="AA22" s="50"/>
      <c r="AB22" s="414"/>
      <c r="AC22" s="414"/>
      <c r="AE22" s="377" t="s">
        <v>1293</v>
      </c>
      <c r="AG22" s="371" t="str">
        <f>IF(K24=AE22,2,"")</f>
        <v/>
      </c>
    </row>
    <row r="23" spans="3:33" ht="17.25" customHeight="1" thickBot="1">
      <c r="C23" s="351"/>
      <c r="D23" s="44"/>
      <c r="E23" s="44" t="s">
        <v>1455</v>
      </c>
      <c r="F23" s="44"/>
      <c r="G23" s="44"/>
      <c r="H23" s="44"/>
      <c r="I23" s="44"/>
      <c r="J23" s="44"/>
      <c r="K23" s="44"/>
      <c r="L23" s="44"/>
      <c r="M23" s="44"/>
      <c r="N23" s="44"/>
      <c r="O23" s="44"/>
      <c r="P23" s="44"/>
      <c r="Q23" s="44"/>
      <c r="R23" s="343"/>
      <c r="S23" s="343"/>
      <c r="T23" s="343"/>
      <c r="U23" s="343"/>
      <c r="V23" s="51"/>
      <c r="W23" s="51"/>
      <c r="X23" s="365"/>
      <c r="Y23" s="51"/>
      <c r="Z23" s="225" t="str">
        <f ca="1">住宅用途!U30</f>
        <v>段階1</v>
      </c>
      <c r="AA23" s="50"/>
      <c r="AB23" s="414"/>
      <c r="AC23" s="414"/>
      <c r="AE23" s="378" t="s">
        <v>1294</v>
      </c>
      <c r="AG23" s="371" t="str">
        <f>IF(K24=AE23,3,"")</f>
        <v/>
      </c>
    </row>
    <row r="24" spans="3:33" ht="17.25" customHeight="1">
      <c r="C24" s="48"/>
      <c r="D24" s="44"/>
      <c r="E24" s="44"/>
      <c r="F24" s="529" t="s">
        <v>1570</v>
      </c>
      <c r="G24" s="44"/>
      <c r="H24" s="44"/>
      <c r="I24" s="44"/>
      <c r="J24" s="51"/>
      <c r="K24" s="54" t="str">
        <f>IF(住宅用途!E31=住宅用途!AI31,住宅用途!F31,IF(住宅用途!E32=住宅用途!AI31,住宅用途!F32,IF(住宅用途!E33=住宅用途!AI31,住宅用途!F33,"")))</f>
        <v/>
      </c>
      <c r="L24" s="54"/>
      <c r="M24" s="54"/>
      <c r="N24" s="359"/>
      <c r="O24" s="54"/>
      <c r="P24" s="54"/>
      <c r="Q24" s="412"/>
      <c r="R24" s="412"/>
      <c r="S24" s="412"/>
      <c r="T24" s="412"/>
      <c r="U24" s="412"/>
      <c r="V24" s="54"/>
      <c r="W24" s="54"/>
      <c r="X24" s="361" t="s">
        <v>139</v>
      </c>
      <c r="Y24" s="51"/>
      <c r="Z24" s="51"/>
      <c r="AA24" s="50"/>
      <c r="AB24" s="414"/>
      <c r="AC24" s="414"/>
      <c r="AE24" s="316" t="s">
        <v>647</v>
      </c>
      <c r="AG24" s="371" t="str">
        <f>IF(SUM(AG21:AG23)=0,"",SUM(AG21:AG23))</f>
        <v/>
      </c>
    </row>
    <row r="25" spans="3:33" ht="17.25" customHeight="1" thickBot="1">
      <c r="C25" s="48"/>
      <c r="D25" s="44"/>
      <c r="E25" s="44"/>
      <c r="F25" s="44" t="s">
        <v>221</v>
      </c>
      <c r="G25" s="44"/>
      <c r="H25" s="44"/>
      <c r="I25" s="44"/>
      <c r="J25" s="44"/>
      <c r="K25" s="44"/>
      <c r="L25" s="44"/>
      <c r="M25" s="44"/>
      <c r="N25" s="359" t="str">
        <f>IF(住宅用途!E34=住宅用途!AI31,住宅用途!F34,IF(住宅用途!E35=住宅用途!AI31,住宅用途!F35,IF(住宅用途!E36=住宅用途!AI31,住宅用途!F36,"")))</f>
        <v/>
      </c>
      <c r="O25" s="54"/>
      <c r="P25" s="54"/>
      <c r="Q25" s="54"/>
      <c r="R25" s="54"/>
      <c r="S25" s="54"/>
      <c r="T25" s="54"/>
      <c r="U25" s="54"/>
      <c r="V25" s="54"/>
      <c r="W25" s="54"/>
      <c r="X25" s="361" t="s">
        <v>139</v>
      </c>
      <c r="Y25" s="44"/>
      <c r="Z25" s="44"/>
      <c r="AA25" s="50"/>
      <c r="AB25" s="414"/>
      <c r="AC25" s="414"/>
    </row>
    <row r="26" spans="3:33" ht="17.25" customHeight="1">
      <c r="C26" s="351"/>
      <c r="D26" s="352" t="s">
        <v>1336</v>
      </c>
      <c r="E26" s="44"/>
      <c r="F26" s="352"/>
      <c r="G26" s="352"/>
      <c r="H26" s="352"/>
      <c r="I26" s="352"/>
      <c r="J26" s="352"/>
      <c r="K26" s="352"/>
      <c r="L26" s="352"/>
      <c r="M26" s="352"/>
      <c r="N26" s="352"/>
      <c r="O26" s="352"/>
      <c r="P26" s="411"/>
      <c r="Q26" s="44"/>
      <c r="R26" s="44"/>
      <c r="S26" s="44"/>
      <c r="T26" s="44"/>
      <c r="U26" s="44"/>
      <c r="V26" s="44"/>
      <c r="W26" s="44"/>
      <c r="X26" s="361"/>
      <c r="Y26" s="44"/>
      <c r="Z26" s="44"/>
      <c r="AA26" s="50"/>
      <c r="AB26" s="414"/>
      <c r="AC26" s="414"/>
      <c r="AE26" s="376" t="s">
        <v>237</v>
      </c>
      <c r="AG26" s="371" t="str">
        <f>IF(N25=AE26,1,"")</f>
        <v/>
      </c>
    </row>
    <row r="27" spans="3:33" ht="17.25" customHeight="1">
      <c r="C27" s="48"/>
      <c r="D27" s="44"/>
      <c r="E27" s="44" t="s">
        <v>566</v>
      </c>
      <c r="F27" s="44"/>
      <c r="G27" s="44"/>
      <c r="H27" s="44"/>
      <c r="I27" s="44"/>
      <c r="J27" s="44"/>
      <c r="K27" s="44"/>
      <c r="L27" s="44"/>
      <c r="M27" s="44"/>
      <c r="N27" s="44"/>
      <c r="O27" s="44"/>
      <c r="P27" s="44"/>
      <c r="Q27" s="44"/>
      <c r="R27" s="44"/>
      <c r="S27" s="44"/>
      <c r="T27" s="44"/>
      <c r="U27" s="44"/>
      <c r="V27" s="51"/>
      <c r="W27" s="51"/>
      <c r="X27" s="365"/>
      <c r="Y27" s="51"/>
      <c r="Z27" s="225" t="str">
        <f ca="1">住宅用途!U113</f>
        <v>段階1</v>
      </c>
      <c r="AA27" s="50"/>
      <c r="AB27" s="414"/>
      <c r="AC27" s="414"/>
      <c r="AE27" s="377" t="s">
        <v>238</v>
      </c>
      <c r="AG27" s="371" t="str">
        <f>IF(N25=AE27,2,"")</f>
        <v/>
      </c>
    </row>
    <row r="28" spans="3:33" ht="17.25" customHeight="1" thickBot="1">
      <c r="C28" s="48"/>
      <c r="D28" s="44"/>
      <c r="E28" s="44"/>
      <c r="F28" s="343" t="s">
        <v>1344</v>
      </c>
      <c r="G28" s="44"/>
      <c r="H28" s="44"/>
      <c r="I28" s="44"/>
      <c r="J28" s="44"/>
      <c r="K28" s="44"/>
      <c r="L28" s="51"/>
      <c r="M28" s="51"/>
      <c r="N28" s="51"/>
      <c r="O28" s="51"/>
      <c r="P28" s="51"/>
      <c r="Q28" s="51"/>
      <c r="R28" s="51"/>
      <c r="S28" s="51"/>
      <c r="T28" s="51"/>
      <c r="U28" s="410" t="s">
        <v>145</v>
      </c>
      <c r="V28" s="412">
        <f>住宅用途!AW115</f>
        <v>0</v>
      </c>
      <c r="W28" s="52" t="s">
        <v>1449</v>
      </c>
      <c r="X28" s="365" t="s">
        <v>139</v>
      </c>
      <c r="Y28" s="44"/>
      <c r="Z28" s="44"/>
      <c r="AA28" s="50"/>
      <c r="AB28" s="414"/>
      <c r="AC28" s="414"/>
      <c r="AE28" s="378" t="s">
        <v>264</v>
      </c>
      <c r="AG28" s="371" t="str">
        <f>IF(N25=AE28,3,"")</f>
        <v/>
      </c>
    </row>
    <row r="29" spans="3:33" ht="17.25" customHeight="1">
      <c r="C29" s="48"/>
      <c r="D29" s="44"/>
      <c r="E29" s="44"/>
      <c r="F29" s="343" t="s">
        <v>1345</v>
      </c>
      <c r="G29" s="44"/>
      <c r="H29" s="44"/>
      <c r="I29" s="44"/>
      <c r="J29" s="44"/>
      <c r="K29" s="44"/>
      <c r="L29" s="52"/>
      <c r="M29" s="52"/>
      <c r="N29" s="52"/>
      <c r="O29" s="52"/>
      <c r="P29" s="52"/>
      <c r="Q29" s="52"/>
      <c r="R29" s="52"/>
      <c r="S29" s="52"/>
      <c r="T29" s="52"/>
      <c r="U29" s="410" t="s">
        <v>145</v>
      </c>
      <c r="V29" s="412">
        <f>住宅用途!AW119</f>
        <v>0</v>
      </c>
      <c r="W29" s="52" t="s">
        <v>639</v>
      </c>
      <c r="X29" s="365" t="s">
        <v>139</v>
      </c>
      <c r="Y29" s="44"/>
      <c r="Z29" s="44"/>
      <c r="AA29" s="50"/>
      <c r="AB29" s="414"/>
      <c r="AC29" s="414"/>
      <c r="AE29" s="316" t="s">
        <v>647</v>
      </c>
      <c r="AG29" s="371" t="str">
        <f>IF(SUM(AG26:AG28)=0,"",SUM(AG26:AG28))</f>
        <v/>
      </c>
    </row>
    <row r="30" spans="3:33" ht="17.25" customHeight="1">
      <c r="C30" s="48"/>
      <c r="D30" s="44"/>
      <c r="E30" s="44"/>
      <c r="F30" s="343" t="s">
        <v>1346</v>
      </c>
      <c r="G30" s="44"/>
      <c r="H30" s="44"/>
      <c r="I30" s="44"/>
      <c r="J30" s="44"/>
      <c r="K30" s="44"/>
      <c r="L30" s="52"/>
      <c r="M30" s="52"/>
      <c r="N30" s="52"/>
      <c r="O30" s="52"/>
      <c r="P30" s="52"/>
      <c r="Q30" s="52"/>
      <c r="R30" s="52"/>
      <c r="S30" s="52"/>
      <c r="T30" s="52"/>
      <c r="U30" s="410" t="s">
        <v>145</v>
      </c>
      <c r="V30" s="412">
        <f>住宅用途!AW125</f>
        <v>0</v>
      </c>
      <c r="W30" s="52" t="s">
        <v>641</v>
      </c>
      <c r="X30" s="365" t="s">
        <v>139</v>
      </c>
      <c r="Y30" s="44"/>
      <c r="Z30" s="44"/>
      <c r="AA30" s="50"/>
      <c r="AB30" s="414"/>
      <c r="AC30" s="414"/>
    </row>
    <row r="31" spans="3:33" ht="17.25" customHeight="1">
      <c r="C31" s="48"/>
      <c r="D31" s="44"/>
      <c r="E31" s="44" t="s">
        <v>567</v>
      </c>
      <c r="F31" s="44"/>
      <c r="G31" s="44"/>
      <c r="H31" s="44"/>
      <c r="I31" s="44"/>
      <c r="J31" s="44"/>
      <c r="K31" s="44"/>
      <c r="L31" s="44"/>
      <c r="M31" s="44"/>
      <c r="N31" s="44"/>
      <c r="O31" s="44"/>
      <c r="P31" s="44"/>
      <c r="Q31" s="44"/>
      <c r="R31" s="44"/>
      <c r="S31" s="44"/>
      <c r="T31" s="44"/>
      <c r="U31" s="44"/>
      <c r="V31" s="51"/>
      <c r="W31" s="51"/>
      <c r="X31" s="365"/>
      <c r="Y31" s="51"/>
      <c r="Z31" s="225" t="str">
        <f ca="1">住宅用途!U127</f>
        <v>段階1</v>
      </c>
      <c r="AA31" s="50"/>
      <c r="AB31" s="414"/>
      <c r="AC31" s="414"/>
    </row>
    <row r="32" spans="3:33" ht="17.25" customHeight="1">
      <c r="C32" s="48"/>
      <c r="D32" s="44"/>
      <c r="E32" s="44"/>
      <c r="F32" s="44" t="s">
        <v>1347</v>
      </c>
      <c r="G32" s="44"/>
      <c r="H32" s="44"/>
      <c r="I32" s="44"/>
      <c r="J32" s="44"/>
      <c r="K32" s="44"/>
      <c r="L32" s="44"/>
      <c r="M32" s="44"/>
      <c r="N32" s="44"/>
      <c r="O32" s="44"/>
      <c r="P32" s="44"/>
      <c r="Q32" s="44"/>
      <c r="R32" s="44"/>
      <c r="S32" s="44"/>
      <c r="T32" s="44"/>
      <c r="U32" s="44"/>
      <c r="V32" s="51"/>
      <c r="W32" s="51"/>
      <c r="X32" s="365"/>
      <c r="Y32" s="51"/>
      <c r="Z32" s="51"/>
      <c r="AA32" s="50"/>
      <c r="AB32" s="414"/>
      <c r="AC32" s="414"/>
    </row>
    <row r="33" spans="3:33" ht="17.25" customHeight="1" thickBot="1">
      <c r="C33" s="48"/>
      <c r="D33" s="44"/>
      <c r="E33" s="44"/>
      <c r="F33" s="44"/>
      <c r="G33" s="410" t="s">
        <v>145</v>
      </c>
      <c r="H33" s="360" t="str">
        <f>IF(AND(住宅用途!E130=住宅用途!AI31,住宅用途!E129=住宅用途!AI31),AE35,IF(住宅用途!E130=住宅用途!AI31,住宅用途!F130,IF(住宅用途!E129=住宅用途!AI31,住宅用途!F129,"")))</f>
        <v/>
      </c>
      <c r="I33" s="54"/>
      <c r="J33" s="360"/>
      <c r="K33" s="360"/>
      <c r="L33" s="360"/>
      <c r="M33" s="360"/>
      <c r="N33" s="360"/>
      <c r="O33" s="360"/>
      <c r="P33" s="360"/>
      <c r="Q33" s="360"/>
      <c r="R33" s="360"/>
      <c r="S33" s="360"/>
      <c r="T33" s="360"/>
      <c r="U33" s="360"/>
      <c r="V33" s="360"/>
      <c r="W33" s="360"/>
      <c r="X33" s="365" t="s">
        <v>139</v>
      </c>
      <c r="Y33" s="44"/>
      <c r="Z33" s="44"/>
      <c r="AA33" s="50"/>
      <c r="AB33" s="414"/>
      <c r="AC33" s="414"/>
      <c r="AE33" s="380" t="s">
        <v>1467</v>
      </c>
      <c r="AG33" s="413" t="str">
        <f>IF(H33=AE33,1,"")</f>
        <v/>
      </c>
    </row>
    <row r="34" spans="3:33" ht="17.25" customHeight="1">
      <c r="C34" s="48"/>
      <c r="D34" s="44"/>
      <c r="E34" s="44"/>
      <c r="F34" s="44" t="s">
        <v>1348</v>
      </c>
      <c r="G34" s="44"/>
      <c r="H34" s="44"/>
      <c r="I34" s="44"/>
      <c r="J34" s="44"/>
      <c r="K34" s="44"/>
      <c r="L34" s="226"/>
      <c r="M34" s="226"/>
      <c r="N34" s="226"/>
      <c r="O34" s="226"/>
      <c r="P34" s="226"/>
      <c r="Q34" s="226"/>
      <c r="R34" s="226"/>
      <c r="S34" s="226"/>
      <c r="T34" s="226"/>
      <c r="U34" s="226"/>
      <c r="V34" s="226"/>
      <c r="W34" s="226"/>
      <c r="X34" s="366"/>
      <c r="Y34" s="44"/>
      <c r="Z34" s="226"/>
      <c r="AA34" s="50"/>
      <c r="AB34" s="414"/>
      <c r="AC34" s="414"/>
      <c r="AE34" s="379" t="s">
        <v>1469</v>
      </c>
      <c r="AG34" s="371" t="str">
        <f>IF(H33=AE34,2,"")</f>
        <v/>
      </c>
    </row>
    <row r="35" spans="3:33" ht="17.25" customHeight="1" thickBot="1">
      <c r="C35" s="48"/>
      <c r="D35" s="44"/>
      <c r="E35" s="44"/>
      <c r="F35" s="44"/>
      <c r="G35" s="410" t="s">
        <v>145</v>
      </c>
      <c r="H35" s="358" t="str">
        <f>IF(住宅用途!E132=住宅用途!AI31,住宅用途!F132,IF(住宅用途!E133=住宅用途!AI31,住宅用途!F133,""))</f>
        <v/>
      </c>
      <c r="I35" s="54"/>
      <c r="J35" s="54"/>
      <c r="K35" s="54"/>
      <c r="L35" s="54"/>
      <c r="M35" s="54"/>
      <c r="N35" s="54"/>
      <c r="O35" s="54"/>
      <c r="P35" s="54"/>
      <c r="Q35" s="54"/>
      <c r="R35" s="54"/>
      <c r="S35" s="54"/>
      <c r="T35" s="54"/>
      <c r="U35" s="54"/>
      <c r="V35" s="54"/>
      <c r="W35" s="54"/>
      <c r="X35" s="365" t="s">
        <v>139</v>
      </c>
      <c r="Y35" s="44"/>
      <c r="Z35" s="44"/>
      <c r="AA35" s="50"/>
      <c r="AB35" s="414"/>
      <c r="AC35" s="414"/>
      <c r="AE35" s="381" t="s">
        <v>1468</v>
      </c>
      <c r="AG35" s="371" t="str">
        <f>IF(H33=AE35,3,"")</f>
        <v/>
      </c>
    </row>
    <row r="36" spans="3:33" ht="17.25" customHeight="1">
      <c r="C36" s="48"/>
      <c r="D36" s="44"/>
      <c r="E36" s="44"/>
      <c r="F36" s="44" t="s">
        <v>1453</v>
      </c>
      <c r="G36" s="44"/>
      <c r="H36" s="44"/>
      <c r="I36" s="44"/>
      <c r="J36" s="44"/>
      <c r="K36" s="44"/>
      <c r="L36" s="44"/>
      <c r="M36" s="44"/>
      <c r="N36" s="44"/>
      <c r="O36" s="44"/>
      <c r="P36" s="44"/>
      <c r="Q36" s="44"/>
      <c r="R36" s="44"/>
      <c r="S36" s="44"/>
      <c r="T36" s="44"/>
      <c r="U36" s="44"/>
      <c r="V36" s="44"/>
      <c r="W36" s="44"/>
      <c r="X36" s="361"/>
      <c r="Y36" s="44"/>
      <c r="Z36" s="44"/>
      <c r="AA36" s="50"/>
      <c r="AB36" s="414"/>
      <c r="AC36" s="414"/>
      <c r="AE36" s="316" t="s">
        <v>647</v>
      </c>
      <c r="AG36" s="371" t="str">
        <f>IF(SUM(AG33:AG35)=0,"",SUM(AG33:AG35))</f>
        <v/>
      </c>
    </row>
    <row r="37" spans="3:33" ht="17.25" customHeight="1">
      <c r="C37" s="48"/>
      <c r="D37" s="44"/>
      <c r="E37" s="44"/>
      <c r="F37" s="44"/>
      <c r="G37" s="410" t="s">
        <v>145</v>
      </c>
      <c r="H37" s="359" t="str">
        <f>IF(住宅用途!E135=住宅用途!AI31,住宅用途!F135,IF(住宅用途!E136=住宅用途!AI31,住宅用途!F136,""))</f>
        <v/>
      </c>
      <c r="I37" s="54"/>
      <c r="J37" s="54"/>
      <c r="K37" s="54"/>
      <c r="L37" s="54"/>
      <c r="M37" s="54"/>
      <c r="N37" s="54"/>
      <c r="O37" s="54"/>
      <c r="P37" s="54"/>
      <c r="Q37" s="54"/>
      <c r="R37" s="54"/>
      <c r="S37" s="54"/>
      <c r="T37" s="54"/>
      <c r="U37" s="54"/>
      <c r="V37" s="54"/>
      <c r="W37" s="54"/>
      <c r="X37" s="365" t="s">
        <v>139</v>
      </c>
      <c r="Y37" s="44"/>
      <c r="Z37" s="44"/>
      <c r="AA37" s="50"/>
      <c r="AB37" s="414"/>
      <c r="AC37" s="414"/>
    </row>
    <row r="38" spans="3:33" ht="17.25" customHeight="1" thickBot="1">
      <c r="C38" s="351"/>
      <c r="D38" s="352" t="s">
        <v>1337</v>
      </c>
      <c r="E38" s="44"/>
      <c r="F38" s="352"/>
      <c r="G38" s="352"/>
      <c r="H38" s="352"/>
      <c r="I38" s="352"/>
      <c r="J38" s="352"/>
      <c r="K38" s="352"/>
      <c r="L38" s="352"/>
      <c r="M38" s="352"/>
      <c r="N38" s="352"/>
      <c r="O38" s="44"/>
      <c r="P38" s="44"/>
      <c r="Q38" s="44"/>
      <c r="R38" s="44"/>
      <c r="S38" s="44"/>
      <c r="T38" s="44"/>
      <c r="U38" s="44"/>
      <c r="V38" s="44"/>
      <c r="W38" s="44"/>
      <c r="X38" s="361"/>
      <c r="Y38" s="44"/>
      <c r="Z38" s="44"/>
      <c r="AA38" s="50"/>
      <c r="AB38" s="414"/>
      <c r="AC38" s="414"/>
      <c r="AE38" s="381" t="s">
        <v>1450</v>
      </c>
      <c r="AF38" s="39"/>
      <c r="AG38" s="371" t="str">
        <f>IF(H35=AE38,1,"")</f>
        <v/>
      </c>
    </row>
    <row r="39" spans="3:33" ht="17.25" customHeight="1">
      <c r="C39" s="48"/>
      <c r="D39" s="44"/>
      <c r="E39" s="44" t="s">
        <v>570</v>
      </c>
      <c r="F39" s="44"/>
      <c r="G39" s="44"/>
      <c r="H39" s="44"/>
      <c r="I39" s="44"/>
      <c r="J39" s="44"/>
      <c r="K39" s="44"/>
      <c r="L39" s="44"/>
      <c r="M39" s="44"/>
      <c r="N39" s="44"/>
      <c r="O39" s="44"/>
      <c r="P39" s="44"/>
      <c r="Q39" s="44"/>
      <c r="R39" s="44"/>
      <c r="S39" s="44"/>
      <c r="T39" s="44"/>
      <c r="U39" s="44"/>
      <c r="V39" s="51"/>
      <c r="W39" s="51"/>
      <c r="X39" s="365"/>
      <c r="Y39" s="51"/>
      <c r="Z39" s="225" t="str">
        <f ca="1">住宅用途!U158</f>
        <v>段階1</v>
      </c>
      <c r="AA39" s="50"/>
      <c r="AB39" s="414"/>
      <c r="AC39" s="414"/>
      <c r="AE39" s="379" t="s">
        <v>1374</v>
      </c>
      <c r="AF39" s="409"/>
      <c r="AG39" s="371" t="str">
        <f>IF(H35=AE39,2,"")</f>
        <v/>
      </c>
    </row>
    <row r="40" spans="3:33" ht="17.25" customHeight="1">
      <c r="C40" s="48"/>
      <c r="D40" s="44"/>
      <c r="E40" s="44"/>
      <c r="F40" s="1804" t="s">
        <v>1454</v>
      </c>
      <c r="G40" s="1804"/>
      <c r="H40" s="1804"/>
      <c r="I40" s="1804"/>
      <c r="J40" s="1804"/>
      <c r="K40" s="1804"/>
      <c r="L40" s="1804"/>
      <c r="M40" s="1804"/>
      <c r="N40" s="1804"/>
      <c r="O40" s="1804"/>
      <c r="P40" s="410"/>
      <c r="Q40" s="44"/>
      <c r="R40" s="44"/>
      <c r="S40" s="52"/>
      <c r="T40" s="1802" t="str">
        <f>住宅用途!E163</f>
        <v/>
      </c>
      <c r="U40" s="1802"/>
      <c r="V40" s="1802"/>
      <c r="W40" s="44" t="s">
        <v>143</v>
      </c>
      <c r="X40" s="361"/>
      <c r="Y40" s="44"/>
      <c r="Z40" s="44"/>
      <c r="AA40" s="50"/>
      <c r="AB40" s="414"/>
      <c r="AC40" s="414"/>
      <c r="AE40" s="316" t="s">
        <v>647</v>
      </c>
      <c r="AG40" s="371" t="str">
        <f>IF(SUM(AG38:AG39)=0,"",SUM(AG38:AG39))</f>
        <v/>
      </c>
    </row>
    <row r="41" spans="3:33" ht="17.25" customHeight="1">
      <c r="C41" s="48"/>
      <c r="D41" s="44"/>
      <c r="E41" s="44" t="s">
        <v>1355</v>
      </c>
      <c r="F41" s="44"/>
      <c r="G41" s="44"/>
      <c r="H41" s="44"/>
      <c r="I41" s="44"/>
      <c r="J41" s="44"/>
      <c r="K41" s="44"/>
      <c r="L41" s="44"/>
      <c r="M41" s="44"/>
      <c r="N41" s="44"/>
      <c r="O41" s="44"/>
      <c r="P41" s="44"/>
      <c r="Q41" s="44"/>
      <c r="R41" s="44"/>
      <c r="S41" s="44"/>
      <c r="T41" s="44"/>
      <c r="U41" s="44"/>
      <c r="V41" s="51"/>
      <c r="W41" s="51"/>
      <c r="X41" s="365"/>
      <c r="Y41" s="51"/>
      <c r="Z41" s="225" t="str">
        <f ca="1">住宅用途!U165</f>
        <v>段階1</v>
      </c>
      <c r="AA41" s="53"/>
      <c r="AB41" s="414"/>
      <c r="AC41" s="414"/>
    </row>
    <row r="42" spans="3:33" ht="17.25" customHeight="1" thickBot="1">
      <c r="C42" s="48"/>
      <c r="D42" s="44"/>
      <c r="E42" s="44"/>
      <c r="F42" s="44" t="s">
        <v>1357</v>
      </c>
      <c r="G42" s="44"/>
      <c r="H42" s="44"/>
      <c r="I42" s="44"/>
      <c r="J42" s="44"/>
      <c r="K42" s="44"/>
      <c r="L42" s="44"/>
      <c r="M42" s="44"/>
      <c r="N42" s="227"/>
      <c r="O42" s="44"/>
      <c r="P42" s="44"/>
      <c r="Q42" s="44"/>
      <c r="R42" s="44"/>
      <c r="S42" s="44"/>
      <c r="T42" s="44"/>
      <c r="U42" s="410" t="s">
        <v>145</v>
      </c>
      <c r="V42" s="412">
        <f>住宅用途!P166</f>
        <v>0</v>
      </c>
      <c r="W42" s="52" t="s">
        <v>1449</v>
      </c>
      <c r="X42" s="365" t="s">
        <v>139</v>
      </c>
      <c r="Y42" s="44"/>
      <c r="Z42" s="410"/>
      <c r="AA42" s="50"/>
      <c r="AB42" s="414"/>
      <c r="AC42" s="414"/>
      <c r="AE42" s="383" t="s">
        <v>1451</v>
      </c>
      <c r="AG42" s="371" t="str">
        <f>IF(H37=AE42,1,"")</f>
        <v/>
      </c>
    </row>
    <row r="43" spans="3:33" ht="17.25" customHeight="1">
      <c r="C43" s="48"/>
      <c r="D43" s="44"/>
      <c r="E43" s="44"/>
      <c r="F43" s="44" t="s">
        <v>1351</v>
      </c>
      <c r="G43" s="44"/>
      <c r="H43" s="44"/>
      <c r="I43" s="44"/>
      <c r="J43" s="44"/>
      <c r="K43" s="44"/>
      <c r="L43" s="44"/>
      <c r="M43" s="44"/>
      <c r="N43" s="227"/>
      <c r="O43" s="44"/>
      <c r="P43" s="44"/>
      <c r="Q43" s="44"/>
      <c r="R43" s="51"/>
      <c r="S43" s="51"/>
      <c r="T43" s="51"/>
      <c r="U43" s="410" t="s">
        <v>145</v>
      </c>
      <c r="V43" s="412">
        <f>住宅用途!P169</f>
        <v>0</v>
      </c>
      <c r="W43" s="52" t="s">
        <v>1449</v>
      </c>
      <c r="X43" s="365" t="s">
        <v>139</v>
      </c>
      <c r="Y43" s="44"/>
      <c r="Z43" s="44"/>
      <c r="AA43" s="50"/>
      <c r="AB43" s="414"/>
      <c r="AC43" s="414"/>
      <c r="AE43" s="382" t="s">
        <v>1452</v>
      </c>
      <c r="AG43" s="371" t="str">
        <f>IF(H37=AE43,2,"")</f>
        <v/>
      </c>
    </row>
    <row r="44" spans="3:33" ht="17.25" customHeight="1">
      <c r="C44" s="48"/>
      <c r="D44" s="44"/>
      <c r="E44" s="44"/>
      <c r="F44" s="44" t="s">
        <v>1350</v>
      </c>
      <c r="G44" s="44"/>
      <c r="H44" s="44"/>
      <c r="I44" s="44"/>
      <c r="J44" s="44"/>
      <c r="K44" s="44"/>
      <c r="L44" s="44"/>
      <c r="M44" s="44"/>
      <c r="N44" s="227"/>
      <c r="O44" s="44"/>
      <c r="P44" s="44"/>
      <c r="Q44" s="44"/>
      <c r="R44" s="51"/>
      <c r="S44" s="51"/>
      <c r="T44" s="51"/>
      <c r="U44" s="410" t="s">
        <v>145</v>
      </c>
      <c r="V44" s="412">
        <f>住宅用途!P173</f>
        <v>0</v>
      </c>
      <c r="W44" s="52" t="s">
        <v>1449</v>
      </c>
      <c r="X44" s="365" t="s">
        <v>139</v>
      </c>
      <c r="Y44" s="44"/>
      <c r="Z44" s="44"/>
      <c r="AA44" s="50"/>
      <c r="AB44" s="414"/>
      <c r="AC44" s="414"/>
      <c r="AE44" s="316" t="s">
        <v>647</v>
      </c>
      <c r="AG44" s="371" t="str">
        <f>IF(SUM(AG42:AG43)=0,"",SUM(AG42:AG43))</f>
        <v/>
      </c>
    </row>
    <row r="45" spans="3:33" ht="5.0999999999999996" customHeight="1">
      <c r="C45" s="127"/>
      <c r="D45" s="122"/>
      <c r="E45" s="122"/>
      <c r="F45" s="122"/>
      <c r="G45" s="122"/>
      <c r="H45" s="122"/>
      <c r="I45" s="122"/>
      <c r="J45" s="122"/>
      <c r="K45" s="122"/>
      <c r="L45" s="122"/>
      <c r="M45" s="122"/>
      <c r="N45" s="384"/>
      <c r="O45" s="122"/>
      <c r="P45" s="122"/>
      <c r="Q45" s="89"/>
      <c r="R45" s="89"/>
      <c r="S45" s="89"/>
      <c r="T45" s="89"/>
      <c r="U45" s="89"/>
      <c r="V45" s="89"/>
      <c r="W45" s="89"/>
      <c r="X45" s="385"/>
      <c r="Y45" s="89"/>
      <c r="Z45" s="386"/>
      <c r="AA45" s="355"/>
      <c r="AB45" s="414"/>
      <c r="AC45" s="414"/>
    </row>
    <row r="46" spans="3:33" ht="7.5" customHeight="1">
      <c r="C46" s="1798"/>
      <c r="D46" s="1798"/>
      <c r="E46" s="1798"/>
      <c r="F46" s="1798"/>
      <c r="G46" s="1798"/>
      <c r="H46" s="1798"/>
      <c r="I46" s="1798"/>
      <c r="J46" s="1798"/>
      <c r="K46" s="1798"/>
      <c r="L46" s="1798"/>
      <c r="M46" s="1798"/>
      <c r="N46" s="1798"/>
      <c r="O46" s="1798"/>
      <c r="P46" s="1798"/>
      <c r="Q46" s="1798"/>
      <c r="R46" s="1798"/>
      <c r="S46" s="1798"/>
      <c r="T46" s="1798"/>
      <c r="U46" s="1798"/>
      <c r="V46" s="1798"/>
      <c r="W46" s="1798"/>
      <c r="X46" s="1798"/>
      <c r="Y46" s="1798"/>
      <c r="Z46" s="1798"/>
      <c r="AA46" s="1798"/>
      <c r="AB46" s="414"/>
      <c r="AC46" s="414"/>
    </row>
  </sheetData>
  <mergeCells count="19">
    <mergeCell ref="C1:AA1"/>
    <mergeCell ref="J4:Z4"/>
    <mergeCell ref="J5:Z5"/>
    <mergeCell ref="J6:Z6"/>
    <mergeCell ref="J7:M7"/>
    <mergeCell ref="T7:W7"/>
    <mergeCell ref="J8:M8"/>
    <mergeCell ref="P8:Q8"/>
    <mergeCell ref="J14:L14"/>
    <mergeCell ref="F40:O40"/>
    <mergeCell ref="T40:V40"/>
    <mergeCell ref="C46:AA46"/>
    <mergeCell ref="T17:X17"/>
    <mergeCell ref="J20:L20"/>
    <mergeCell ref="T20:V20"/>
    <mergeCell ref="J21:L21"/>
    <mergeCell ref="T21:V21"/>
    <mergeCell ref="J22:L22"/>
    <mergeCell ref="J17:L17"/>
  </mergeCells>
  <phoneticPr fontId="2"/>
  <conditionalFormatting sqref="T17">
    <cfRule type="expression" dxfId="0" priority="285">
      <formula>$T$17&lt;&gt;""</formula>
    </cfRule>
  </conditionalFormatting>
  <pageMargins left="0.51181102362204722" right="0.51181102362204722" top="0.59055118110236227" bottom="0.59055118110236227" header="0.31496062992125984" footer="0.31496062992125984"/>
  <pageSetup paperSize="9" scale="96" fitToWidth="1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sheetPr>
  <dimension ref="A1:L708"/>
  <sheetViews>
    <sheetView topLeftCell="A333" zoomScale="85" zoomScaleNormal="85" workbookViewId="0">
      <selection activeCell="F341" sqref="F341"/>
    </sheetView>
  </sheetViews>
  <sheetFormatPr defaultColWidth="9" defaultRowHeight="23.25" customHeight="1"/>
  <cols>
    <col min="1" max="1" width="5.09765625" style="307" customWidth="1"/>
    <col min="2" max="3" width="9" style="307"/>
    <col min="4" max="4" width="25.5" style="578" customWidth="1"/>
    <col min="5" max="5" width="17.59765625" style="307" customWidth="1"/>
    <col min="6" max="6" width="17.59765625" style="316" customWidth="1"/>
    <col min="7" max="7" width="18.19921875" style="316" customWidth="1"/>
    <col min="8" max="8" width="18.19921875" style="369" customWidth="1"/>
    <col min="9" max="9" width="9" style="307"/>
    <col min="10" max="10" width="9.09765625" style="307" customWidth="1"/>
    <col min="11" max="11" width="16.59765625" style="307" customWidth="1"/>
    <col min="12" max="16384" width="9" style="307"/>
  </cols>
  <sheetData>
    <row r="1" spans="1:11" ht="23.25" customHeight="1">
      <c r="E1" s="307" t="s">
        <v>1249</v>
      </c>
      <c r="F1" s="316" t="s">
        <v>1248</v>
      </c>
    </row>
    <row r="2" spans="1:11" ht="23.25" customHeight="1">
      <c r="A2" s="308" t="s">
        <v>1448</v>
      </c>
      <c r="B2" s="305">
        <v>1</v>
      </c>
      <c r="C2" s="1808">
        <v>1</v>
      </c>
      <c r="D2" s="579" t="s">
        <v>1106</v>
      </c>
      <c r="E2" s="274" t="str">
        <f>IF(F2=0,"",F2)</f>
        <v/>
      </c>
      <c r="F2" s="303">
        <f>建築物の概要!L3</f>
        <v>0</v>
      </c>
      <c r="G2" s="279" t="s">
        <v>662</v>
      </c>
      <c r="H2" s="271" t="s">
        <v>1107</v>
      </c>
    </row>
    <row r="3" spans="1:11" ht="23.25" customHeight="1">
      <c r="A3" s="308"/>
      <c r="B3" s="305">
        <v>2</v>
      </c>
      <c r="C3" s="1808"/>
      <c r="D3" s="579" t="s">
        <v>1108</v>
      </c>
      <c r="E3" s="277">
        <f t="shared" ref="E3:E53" si="0">IF(F3=0,"",F3)</f>
        <v>2020</v>
      </c>
      <c r="F3" s="304">
        <v>2020</v>
      </c>
      <c r="G3" s="279" t="s">
        <v>662</v>
      </c>
      <c r="H3" s="271" t="s">
        <v>1109</v>
      </c>
    </row>
    <row r="4" spans="1:11" ht="23.25" customHeight="1">
      <c r="A4" s="308"/>
      <c r="B4" s="305">
        <v>3</v>
      </c>
      <c r="C4" s="1808"/>
      <c r="D4" s="579" t="s">
        <v>1110</v>
      </c>
      <c r="E4" s="402"/>
      <c r="F4" s="403"/>
      <c r="G4" s="279" t="s">
        <v>1250</v>
      </c>
      <c r="H4" s="271" t="s">
        <v>1251</v>
      </c>
    </row>
    <row r="5" spans="1:11" ht="23.25" customHeight="1">
      <c r="A5" s="308"/>
      <c r="B5" s="305">
        <v>4</v>
      </c>
      <c r="C5" s="1808"/>
      <c r="D5" s="579" t="s">
        <v>1111</v>
      </c>
      <c r="E5" s="277">
        <f>F5</f>
        <v>1</v>
      </c>
      <c r="F5" s="304">
        <f>建築物の概要!U3</f>
        <v>1</v>
      </c>
      <c r="G5" s="275" t="s">
        <v>1622</v>
      </c>
      <c r="H5" s="271" t="s">
        <v>1115</v>
      </c>
      <c r="I5" s="643" t="s">
        <v>1587</v>
      </c>
      <c r="J5" s="307" t="s">
        <v>1620</v>
      </c>
      <c r="K5" s="649" t="s">
        <v>1623</v>
      </c>
    </row>
    <row r="6" spans="1:11" ht="23.25" customHeight="1">
      <c r="A6" s="308"/>
      <c r="B6" s="305">
        <v>5</v>
      </c>
      <c r="C6" s="1808"/>
      <c r="D6" s="579" t="s">
        <v>1113</v>
      </c>
      <c r="E6" s="277">
        <f>F6</f>
        <v>1</v>
      </c>
      <c r="F6" s="304">
        <f>建築物の概要!U2</f>
        <v>1</v>
      </c>
      <c r="G6" s="279" t="s">
        <v>1621</v>
      </c>
      <c r="H6" s="271" t="s">
        <v>1112</v>
      </c>
      <c r="I6" s="643" t="s">
        <v>1587</v>
      </c>
      <c r="J6" s="307" t="s">
        <v>1620</v>
      </c>
      <c r="K6" s="649" t="s">
        <v>1624</v>
      </c>
    </row>
    <row r="7" spans="1:11" ht="23.25" customHeight="1">
      <c r="A7" s="308"/>
      <c r="B7" s="305">
        <v>6</v>
      </c>
      <c r="C7" s="1808"/>
      <c r="D7" s="580" t="s">
        <v>316</v>
      </c>
      <c r="E7" s="274" t="str">
        <f t="shared" si="0"/>
        <v/>
      </c>
      <c r="F7" s="309">
        <f>建築物の概要!F5</f>
        <v>0</v>
      </c>
      <c r="G7" s="279" t="s">
        <v>699</v>
      </c>
      <c r="H7" s="271"/>
    </row>
    <row r="8" spans="1:11" ht="23.25" customHeight="1">
      <c r="A8" s="308"/>
      <c r="B8" s="305">
        <v>7</v>
      </c>
      <c r="C8" s="1808"/>
      <c r="D8" s="580" t="s">
        <v>317</v>
      </c>
      <c r="E8" s="274" t="str">
        <f t="shared" si="0"/>
        <v/>
      </c>
      <c r="F8" s="309" t="str">
        <f>建築物の概要!V6</f>
        <v/>
      </c>
      <c r="G8" s="279" t="s">
        <v>699</v>
      </c>
      <c r="H8" s="271" t="s">
        <v>1116</v>
      </c>
    </row>
    <row r="9" spans="1:11" ht="23.25" customHeight="1">
      <c r="A9" s="308"/>
      <c r="B9" s="305">
        <v>8</v>
      </c>
      <c r="C9" s="1808"/>
      <c r="D9" s="580" t="s">
        <v>318</v>
      </c>
      <c r="E9" s="274" t="str">
        <f t="shared" si="0"/>
        <v/>
      </c>
      <c r="F9" s="309">
        <f>建築物の概要!F7</f>
        <v>0</v>
      </c>
      <c r="G9" s="279" t="s">
        <v>699</v>
      </c>
      <c r="H9" s="271"/>
    </row>
    <row r="10" spans="1:11" ht="23.25" customHeight="1">
      <c r="A10" s="308"/>
      <c r="B10" s="305">
        <v>9</v>
      </c>
      <c r="C10" s="1808"/>
      <c r="D10" s="580" t="s">
        <v>319</v>
      </c>
      <c r="E10" s="274" t="str">
        <f t="shared" si="0"/>
        <v/>
      </c>
      <c r="F10" s="309">
        <f>建築物の概要!F8</f>
        <v>0</v>
      </c>
      <c r="G10" s="279" t="s">
        <v>699</v>
      </c>
      <c r="H10" s="271"/>
    </row>
    <row r="11" spans="1:11" ht="23.25" customHeight="1">
      <c r="A11" s="308"/>
      <c r="B11" s="305">
        <v>10</v>
      </c>
      <c r="C11" s="1808"/>
      <c r="D11" s="580" t="s">
        <v>320</v>
      </c>
      <c r="E11" s="274" t="str">
        <f t="shared" si="0"/>
        <v/>
      </c>
      <c r="F11" s="258" t="str">
        <f>建築物の概要!V9</f>
        <v/>
      </c>
      <c r="G11" s="279" t="s">
        <v>699</v>
      </c>
      <c r="H11" s="271" t="s">
        <v>1116</v>
      </c>
    </row>
    <row r="12" spans="1:11" ht="23.25" customHeight="1">
      <c r="A12" s="308"/>
      <c r="B12" s="305">
        <v>11</v>
      </c>
      <c r="C12" s="1808"/>
      <c r="D12" s="580" t="s">
        <v>321</v>
      </c>
      <c r="E12" s="274" t="str">
        <f t="shared" si="0"/>
        <v/>
      </c>
      <c r="F12" s="303">
        <f>建築物の概要!$F$10</f>
        <v>0</v>
      </c>
      <c r="G12" s="279" t="s">
        <v>699</v>
      </c>
      <c r="H12" s="271"/>
    </row>
    <row r="13" spans="1:11" ht="23.25" customHeight="1">
      <c r="A13" s="308"/>
      <c r="B13" s="305">
        <v>12</v>
      </c>
      <c r="C13" s="1808"/>
      <c r="D13" s="580" t="s">
        <v>322</v>
      </c>
      <c r="E13" s="274" t="str">
        <f t="shared" si="0"/>
        <v/>
      </c>
      <c r="F13" s="303">
        <f>建築物の概要!$F$11</f>
        <v>0</v>
      </c>
      <c r="G13" s="279" t="s">
        <v>699</v>
      </c>
      <c r="H13" s="271"/>
    </row>
    <row r="14" spans="1:11" ht="23.25" customHeight="1">
      <c r="A14" s="308"/>
      <c r="B14" s="305">
        <v>13</v>
      </c>
      <c r="C14" s="1808"/>
      <c r="D14" s="580" t="s">
        <v>323</v>
      </c>
      <c r="E14" s="274" t="str">
        <f t="shared" si="0"/>
        <v/>
      </c>
      <c r="F14" s="310" t="str">
        <f>建築物の概要!$V$12</f>
        <v/>
      </c>
      <c r="G14" s="279" t="s">
        <v>699</v>
      </c>
      <c r="H14" s="271" t="s">
        <v>1116</v>
      </c>
    </row>
    <row r="15" spans="1:11" ht="23.25" customHeight="1">
      <c r="A15" s="308"/>
      <c r="B15" s="305">
        <v>14</v>
      </c>
      <c r="C15" s="1808"/>
      <c r="D15" s="580" t="s">
        <v>324</v>
      </c>
      <c r="E15" s="274" t="str">
        <f t="shared" si="0"/>
        <v/>
      </c>
      <c r="F15" s="303">
        <f>建築物の概要!$F$13</f>
        <v>0</v>
      </c>
      <c r="G15" s="279" t="s">
        <v>699</v>
      </c>
      <c r="H15" s="271"/>
    </row>
    <row r="16" spans="1:11" ht="23.25" customHeight="1">
      <c r="A16" s="308"/>
      <c r="B16" s="305">
        <v>15</v>
      </c>
      <c r="C16" s="1808"/>
      <c r="D16" s="580" t="s">
        <v>325</v>
      </c>
      <c r="E16" s="274" t="str">
        <f t="shared" si="0"/>
        <v/>
      </c>
      <c r="F16" s="303">
        <f>建築物の概要!$V$14</f>
        <v>0</v>
      </c>
      <c r="G16" s="279" t="s">
        <v>699</v>
      </c>
      <c r="H16" s="271"/>
    </row>
    <row r="17" spans="1:8" ht="23.25" customHeight="1">
      <c r="A17" s="308"/>
      <c r="B17" s="305">
        <v>16</v>
      </c>
      <c r="C17" s="1808"/>
      <c r="D17" s="580" t="s">
        <v>326</v>
      </c>
      <c r="E17" s="274" t="str">
        <f t="shared" si="0"/>
        <v/>
      </c>
      <c r="F17" s="303">
        <f>建築物の概要!$F$15</f>
        <v>0</v>
      </c>
      <c r="G17" s="279" t="s">
        <v>699</v>
      </c>
      <c r="H17" s="271"/>
    </row>
    <row r="18" spans="1:8" ht="23.25" customHeight="1">
      <c r="A18" s="308"/>
      <c r="B18" s="305">
        <v>17</v>
      </c>
      <c r="C18" s="1808">
        <v>2</v>
      </c>
      <c r="D18" s="580" t="s">
        <v>327</v>
      </c>
      <c r="E18" s="274" t="str">
        <f t="shared" si="0"/>
        <v/>
      </c>
      <c r="F18" s="303">
        <f>建築物の概要!$F$17</f>
        <v>0</v>
      </c>
      <c r="G18" s="279" t="s">
        <v>699</v>
      </c>
      <c r="H18" s="271"/>
    </row>
    <row r="19" spans="1:8" ht="23.25" customHeight="1">
      <c r="A19" s="308"/>
      <c r="B19" s="305">
        <v>18</v>
      </c>
      <c r="C19" s="1808"/>
      <c r="D19" s="580" t="s">
        <v>328</v>
      </c>
      <c r="E19" s="274" t="str">
        <f t="shared" si="0"/>
        <v/>
      </c>
      <c r="F19" s="303">
        <f>建築物の概要!$I$18</f>
        <v>0</v>
      </c>
      <c r="G19" s="279" t="s">
        <v>699</v>
      </c>
      <c r="H19" s="271"/>
    </row>
    <row r="20" spans="1:8" ht="23.25" customHeight="1">
      <c r="A20" s="308"/>
      <c r="B20" s="305">
        <v>19</v>
      </c>
      <c r="C20" s="1808">
        <v>3</v>
      </c>
      <c r="D20" s="580" t="s">
        <v>329</v>
      </c>
      <c r="E20" s="277">
        <f>F20</f>
        <v>1</v>
      </c>
      <c r="F20" s="304">
        <f>建築物の概要!$U$20</f>
        <v>1</v>
      </c>
      <c r="G20" s="279" t="s">
        <v>1117</v>
      </c>
      <c r="H20" s="271" t="s">
        <v>1118</v>
      </c>
    </row>
    <row r="21" spans="1:8" ht="23.25" customHeight="1">
      <c r="A21" s="308"/>
      <c r="B21" s="305">
        <v>20</v>
      </c>
      <c r="C21" s="1808"/>
      <c r="D21" s="580" t="s">
        <v>87</v>
      </c>
      <c r="E21" s="274" t="str">
        <f t="shared" si="0"/>
        <v/>
      </c>
      <c r="F21" s="304" t="str">
        <f>建築物の概要!$V$21</f>
        <v/>
      </c>
      <c r="G21" s="279" t="s">
        <v>658</v>
      </c>
      <c r="H21" s="271" t="s">
        <v>1119</v>
      </c>
    </row>
    <row r="22" spans="1:8" ht="23.25" customHeight="1">
      <c r="A22" s="308"/>
      <c r="B22" s="305">
        <v>21</v>
      </c>
      <c r="C22" s="1808"/>
      <c r="D22" s="580" t="s">
        <v>88</v>
      </c>
      <c r="E22" s="274" t="str">
        <f t="shared" si="0"/>
        <v/>
      </c>
      <c r="F22" s="304" t="str">
        <f>建築物の概要!$V$22</f>
        <v/>
      </c>
      <c r="G22" s="279" t="s">
        <v>658</v>
      </c>
      <c r="H22" s="271" t="s">
        <v>1120</v>
      </c>
    </row>
    <row r="23" spans="1:8" ht="23.25" customHeight="1">
      <c r="A23" s="308"/>
      <c r="B23" s="305">
        <v>22</v>
      </c>
      <c r="C23" s="1808"/>
      <c r="D23" s="580" t="s">
        <v>89</v>
      </c>
      <c r="E23" s="274" t="str">
        <f t="shared" si="0"/>
        <v/>
      </c>
      <c r="F23" s="311">
        <f>建築物の概要!$E$23</f>
        <v>0</v>
      </c>
      <c r="G23" s="279" t="s">
        <v>658</v>
      </c>
      <c r="H23" s="257" t="s">
        <v>659</v>
      </c>
    </row>
    <row r="24" spans="1:8" ht="23.25" customHeight="1">
      <c r="A24" s="308"/>
      <c r="B24" s="305">
        <v>23</v>
      </c>
      <c r="C24" s="1808"/>
      <c r="D24" s="580" t="s">
        <v>90</v>
      </c>
      <c r="E24" s="274" t="str">
        <f t="shared" si="0"/>
        <v/>
      </c>
      <c r="F24" s="311">
        <f>建築物の概要!$N$23</f>
        <v>0</v>
      </c>
      <c r="G24" s="279" t="s">
        <v>658</v>
      </c>
      <c r="H24" s="257" t="s">
        <v>659</v>
      </c>
    </row>
    <row r="25" spans="1:8" ht="23.25" customHeight="1">
      <c r="A25" s="308"/>
      <c r="B25" s="305">
        <v>24</v>
      </c>
      <c r="C25" s="1808"/>
      <c r="D25" s="580" t="s">
        <v>91</v>
      </c>
      <c r="E25" s="274" t="str">
        <f t="shared" si="0"/>
        <v/>
      </c>
      <c r="F25" s="311" t="str">
        <f>建築物の概要!$E$24</f>
        <v/>
      </c>
      <c r="G25" s="279" t="s">
        <v>658</v>
      </c>
      <c r="H25" s="257" t="s">
        <v>659</v>
      </c>
    </row>
    <row r="26" spans="1:8" ht="23.25" customHeight="1">
      <c r="A26" s="308"/>
      <c r="B26" s="305">
        <v>25</v>
      </c>
      <c r="C26" s="1808"/>
      <c r="D26" s="580" t="s">
        <v>92</v>
      </c>
      <c r="E26" s="274" t="str">
        <f t="shared" si="0"/>
        <v/>
      </c>
      <c r="F26" s="311">
        <f>建築物の概要!$G$25</f>
        <v>0</v>
      </c>
      <c r="G26" s="279" t="s">
        <v>658</v>
      </c>
      <c r="H26" s="257" t="s">
        <v>659</v>
      </c>
    </row>
    <row r="27" spans="1:8" ht="23.25" customHeight="1">
      <c r="A27" s="308"/>
      <c r="B27" s="305">
        <v>26</v>
      </c>
      <c r="C27" s="1808"/>
      <c r="D27" s="580" t="s">
        <v>93</v>
      </c>
      <c r="E27" s="274" t="str">
        <f t="shared" si="0"/>
        <v/>
      </c>
      <c r="F27" s="311">
        <f>建築物の概要!$G$26</f>
        <v>0</v>
      </c>
      <c r="G27" s="279" t="s">
        <v>658</v>
      </c>
      <c r="H27" s="257" t="s">
        <v>659</v>
      </c>
    </row>
    <row r="28" spans="1:8" ht="23.25" customHeight="1">
      <c r="A28" s="308"/>
      <c r="B28" s="305">
        <v>27</v>
      </c>
      <c r="C28" s="1808"/>
      <c r="D28" s="580" t="s">
        <v>94</v>
      </c>
      <c r="E28" s="274" t="str">
        <f t="shared" si="0"/>
        <v/>
      </c>
      <c r="F28" s="311">
        <f>建築物の概要!$G$27</f>
        <v>0</v>
      </c>
      <c r="G28" s="279" t="s">
        <v>658</v>
      </c>
      <c r="H28" s="257" t="s">
        <v>659</v>
      </c>
    </row>
    <row r="29" spans="1:8" ht="23.25" customHeight="1">
      <c r="A29" s="308"/>
      <c r="B29" s="305">
        <v>28</v>
      </c>
      <c r="C29" s="1808"/>
      <c r="D29" s="580" t="s">
        <v>95</v>
      </c>
      <c r="E29" s="274" t="str">
        <f t="shared" si="0"/>
        <v/>
      </c>
      <c r="F29" s="311">
        <f>建築物の概要!$G$28</f>
        <v>0</v>
      </c>
      <c r="G29" s="279" t="s">
        <v>658</v>
      </c>
      <c r="H29" s="257" t="s">
        <v>659</v>
      </c>
    </row>
    <row r="30" spans="1:8" ht="23.25" customHeight="1">
      <c r="A30" s="308"/>
      <c r="B30" s="305">
        <v>29</v>
      </c>
      <c r="C30" s="1808"/>
      <c r="D30" s="580" t="s">
        <v>96</v>
      </c>
      <c r="E30" s="274" t="str">
        <f t="shared" si="0"/>
        <v/>
      </c>
      <c r="F30" s="311">
        <f>建築物の概要!$G$29</f>
        <v>0</v>
      </c>
      <c r="G30" s="279" t="s">
        <v>658</v>
      </c>
      <c r="H30" s="257" t="s">
        <v>659</v>
      </c>
    </row>
    <row r="31" spans="1:8" ht="23.25" customHeight="1">
      <c r="A31" s="308"/>
      <c r="B31" s="305">
        <v>30</v>
      </c>
      <c r="C31" s="1808"/>
      <c r="D31" s="580" t="s">
        <v>97</v>
      </c>
      <c r="E31" s="274" t="str">
        <f t="shared" si="0"/>
        <v/>
      </c>
      <c r="F31" s="311">
        <f>建築物の概要!$G$30</f>
        <v>0</v>
      </c>
      <c r="G31" s="279" t="s">
        <v>658</v>
      </c>
      <c r="H31" s="257" t="s">
        <v>659</v>
      </c>
    </row>
    <row r="32" spans="1:8" ht="23.25" customHeight="1">
      <c r="A32" s="308"/>
      <c r="B32" s="305">
        <v>31</v>
      </c>
      <c r="C32" s="1808"/>
      <c r="D32" s="580" t="s">
        <v>98</v>
      </c>
      <c r="E32" s="274" t="str">
        <f t="shared" si="0"/>
        <v/>
      </c>
      <c r="F32" s="311">
        <f>建築物の概要!$N$25</f>
        <v>0</v>
      </c>
      <c r="G32" s="279" t="s">
        <v>658</v>
      </c>
      <c r="H32" s="257" t="s">
        <v>659</v>
      </c>
    </row>
    <row r="33" spans="1:12" ht="23.25" customHeight="1">
      <c r="A33" s="308"/>
      <c r="B33" s="305">
        <v>32</v>
      </c>
      <c r="C33" s="1808"/>
      <c r="D33" s="580" t="s">
        <v>99</v>
      </c>
      <c r="E33" s="274" t="str">
        <f t="shared" si="0"/>
        <v/>
      </c>
      <c r="F33" s="311">
        <f>建築物の概要!$N$26</f>
        <v>0</v>
      </c>
      <c r="G33" s="279" t="s">
        <v>658</v>
      </c>
      <c r="H33" s="257" t="s">
        <v>659</v>
      </c>
    </row>
    <row r="34" spans="1:12" ht="23.25" customHeight="1">
      <c r="A34" s="308"/>
      <c r="B34" s="305">
        <v>33</v>
      </c>
      <c r="C34" s="1808"/>
      <c r="D34" s="580" t="s">
        <v>100</v>
      </c>
      <c r="E34" s="274" t="str">
        <f t="shared" si="0"/>
        <v/>
      </c>
      <c r="F34" s="311">
        <f>建築物の概要!$N$27</f>
        <v>0</v>
      </c>
      <c r="G34" s="279" t="s">
        <v>658</v>
      </c>
      <c r="H34" s="257" t="s">
        <v>659</v>
      </c>
    </row>
    <row r="35" spans="1:12" ht="23.25" customHeight="1">
      <c r="A35" s="308"/>
      <c r="B35" s="305">
        <v>34</v>
      </c>
      <c r="C35" s="1808"/>
      <c r="D35" s="580" t="s">
        <v>101</v>
      </c>
      <c r="E35" s="274" t="str">
        <f t="shared" si="0"/>
        <v/>
      </c>
      <c r="F35" s="312">
        <f>建築物の概要!$L$28</f>
        <v>0</v>
      </c>
      <c r="G35" s="279" t="s">
        <v>699</v>
      </c>
      <c r="H35" s="271" t="s">
        <v>1121</v>
      </c>
    </row>
    <row r="36" spans="1:12" ht="23.25" customHeight="1">
      <c r="A36" s="308"/>
      <c r="B36" s="305">
        <v>35</v>
      </c>
      <c r="C36" s="1808"/>
      <c r="D36" s="580" t="s">
        <v>102</v>
      </c>
      <c r="E36" s="274" t="str">
        <f t="shared" si="0"/>
        <v/>
      </c>
      <c r="F36" s="311">
        <f>建築物の概要!$N$28</f>
        <v>0</v>
      </c>
      <c r="G36" s="279" t="s">
        <v>658</v>
      </c>
      <c r="H36" s="257" t="s">
        <v>659</v>
      </c>
    </row>
    <row r="37" spans="1:12" ht="23.25" customHeight="1">
      <c r="A37" s="308"/>
      <c r="B37" s="305">
        <v>36</v>
      </c>
      <c r="C37" s="1808"/>
      <c r="D37" s="580" t="s">
        <v>103</v>
      </c>
      <c r="E37" s="274" t="str">
        <f t="shared" si="0"/>
        <v/>
      </c>
      <c r="F37" s="313">
        <f>建築物の概要!$L$29</f>
        <v>0</v>
      </c>
      <c r="G37" s="279" t="s">
        <v>699</v>
      </c>
      <c r="H37" s="271"/>
    </row>
    <row r="38" spans="1:12" ht="23.25" customHeight="1">
      <c r="A38" s="308"/>
      <c r="B38" s="305">
        <v>37</v>
      </c>
      <c r="C38" s="1808"/>
      <c r="D38" s="580" t="s">
        <v>104</v>
      </c>
      <c r="E38" s="274" t="str">
        <f t="shared" si="0"/>
        <v/>
      </c>
      <c r="F38" s="311">
        <f>建築物の概要!$N$29</f>
        <v>0</v>
      </c>
      <c r="G38" s="279" t="s">
        <v>658</v>
      </c>
      <c r="H38" s="257" t="s">
        <v>659</v>
      </c>
    </row>
    <row r="39" spans="1:12" ht="23.25" customHeight="1">
      <c r="A39" s="308"/>
      <c r="B39" s="305">
        <v>38</v>
      </c>
      <c r="C39" s="1808"/>
      <c r="D39" s="580" t="s">
        <v>105</v>
      </c>
      <c r="E39" s="274" t="str">
        <f t="shared" si="0"/>
        <v/>
      </c>
      <c r="F39" s="313">
        <f>建築物の概要!$L$30</f>
        <v>0</v>
      </c>
      <c r="G39" s="279" t="s">
        <v>699</v>
      </c>
      <c r="H39" s="271"/>
    </row>
    <row r="40" spans="1:12" ht="23.25" customHeight="1">
      <c r="A40" s="308"/>
      <c r="B40" s="305">
        <v>39</v>
      </c>
      <c r="C40" s="1808"/>
      <c r="D40" s="580" t="s">
        <v>106</v>
      </c>
      <c r="E40" s="274" t="str">
        <f t="shared" si="0"/>
        <v/>
      </c>
      <c r="F40" s="311">
        <f>建築物の概要!$N$30</f>
        <v>0</v>
      </c>
      <c r="G40" s="279" t="s">
        <v>658</v>
      </c>
      <c r="H40" s="257" t="s">
        <v>659</v>
      </c>
    </row>
    <row r="41" spans="1:12" ht="23.25" customHeight="1">
      <c r="A41" s="308"/>
      <c r="B41" s="305">
        <v>40</v>
      </c>
      <c r="C41" s="1808"/>
      <c r="D41" s="580" t="s">
        <v>107</v>
      </c>
      <c r="E41" s="274" t="str">
        <f t="shared" si="0"/>
        <v/>
      </c>
      <c r="F41" s="311">
        <f>建築物の概要!$E$31</f>
        <v>0</v>
      </c>
      <c r="G41" s="279" t="s">
        <v>658</v>
      </c>
      <c r="H41" s="257" t="s">
        <v>659</v>
      </c>
    </row>
    <row r="42" spans="1:12" ht="23.25" customHeight="1">
      <c r="A42" s="308"/>
      <c r="B42" s="305">
        <v>41</v>
      </c>
      <c r="C42" s="1808"/>
      <c r="D42" s="580" t="s">
        <v>108</v>
      </c>
      <c r="E42" s="277" t="str">
        <f>IF(建築物の概要!$G$32="","",F42)</f>
        <v/>
      </c>
      <c r="F42" s="645">
        <f>建築物の概要!$G$32</f>
        <v>0</v>
      </c>
      <c r="G42" s="279" t="s">
        <v>658</v>
      </c>
      <c r="H42" s="271" t="s">
        <v>1103</v>
      </c>
      <c r="I42" s="643" t="s">
        <v>1587</v>
      </c>
      <c r="J42" s="307" t="s">
        <v>1599</v>
      </c>
      <c r="K42" s="307" t="s">
        <v>1586</v>
      </c>
      <c r="L42" s="646">
        <v>43809</v>
      </c>
    </row>
    <row r="43" spans="1:12" ht="23.25" customHeight="1">
      <c r="A43" s="308"/>
      <c r="B43" s="305">
        <v>42</v>
      </c>
      <c r="C43" s="1808"/>
      <c r="D43" s="580" t="s">
        <v>109</v>
      </c>
      <c r="E43" s="277" t="str">
        <f>IF(建築物の概要!$M$32="","",F43)</f>
        <v/>
      </c>
      <c r="F43" s="645">
        <f>建築物の概要!$M$32</f>
        <v>0</v>
      </c>
      <c r="G43" s="279" t="s">
        <v>658</v>
      </c>
      <c r="H43" s="271" t="s">
        <v>1103</v>
      </c>
      <c r="I43" s="643" t="s">
        <v>1587</v>
      </c>
      <c r="J43" s="307" t="s">
        <v>1600</v>
      </c>
      <c r="K43" s="307" t="s">
        <v>1586</v>
      </c>
      <c r="L43" s="646">
        <v>43809</v>
      </c>
    </row>
    <row r="44" spans="1:12" ht="23.25" customHeight="1">
      <c r="A44" s="308"/>
      <c r="B44" s="305">
        <v>43</v>
      </c>
      <c r="C44" s="1808"/>
      <c r="D44" s="580" t="s">
        <v>330</v>
      </c>
      <c r="E44" s="277">
        <f>F44</f>
        <v>0</v>
      </c>
      <c r="F44" s="304">
        <f>建築物の概要!$U$35</f>
        <v>0</v>
      </c>
      <c r="G44" s="275">
        <v>0.1</v>
      </c>
      <c r="H44" s="271" t="s">
        <v>1122</v>
      </c>
    </row>
    <row r="45" spans="1:12" ht="23.25" customHeight="1">
      <c r="A45" s="308"/>
      <c r="B45" s="305">
        <v>44</v>
      </c>
      <c r="C45" s="1808"/>
      <c r="D45" s="580" t="s">
        <v>110</v>
      </c>
      <c r="E45" s="277">
        <f t="shared" ref="E45:E48" si="1">F45</f>
        <v>0</v>
      </c>
      <c r="F45" s="304">
        <f>建築物の概要!$U$31</f>
        <v>0</v>
      </c>
      <c r="G45" s="275">
        <v>0.1</v>
      </c>
      <c r="H45" s="271" t="s">
        <v>1122</v>
      </c>
    </row>
    <row r="46" spans="1:12" ht="23.25" customHeight="1">
      <c r="A46" s="308"/>
      <c r="B46" s="305">
        <v>45</v>
      </c>
      <c r="C46" s="1808"/>
      <c r="D46" s="580" t="s">
        <v>111</v>
      </c>
      <c r="E46" s="277">
        <f t="shared" si="1"/>
        <v>0</v>
      </c>
      <c r="F46" s="304">
        <f>建築物の概要!$U$32</f>
        <v>0</v>
      </c>
      <c r="G46" s="275">
        <v>0.1</v>
      </c>
      <c r="H46" s="271" t="s">
        <v>1122</v>
      </c>
    </row>
    <row r="47" spans="1:12" ht="23.25" customHeight="1">
      <c r="A47" s="308"/>
      <c r="B47" s="305">
        <v>46</v>
      </c>
      <c r="C47" s="1808"/>
      <c r="D47" s="580" t="s">
        <v>112</v>
      </c>
      <c r="E47" s="277">
        <f t="shared" si="1"/>
        <v>0</v>
      </c>
      <c r="F47" s="304">
        <f>建築物の概要!$U$33</f>
        <v>0</v>
      </c>
      <c r="G47" s="275">
        <v>0.1</v>
      </c>
      <c r="H47" s="271" t="s">
        <v>1122</v>
      </c>
    </row>
    <row r="48" spans="1:12" ht="23.25" customHeight="1">
      <c r="A48" s="308"/>
      <c r="B48" s="305">
        <v>47</v>
      </c>
      <c r="C48" s="1808"/>
      <c r="D48" s="580" t="s">
        <v>86</v>
      </c>
      <c r="E48" s="277">
        <f t="shared" si="1"/>
        <v>0</v>
      </c>
      <c r="F48" s="304">
        <f>建築物の概要!$U$34</f>
        <v>0</v>
      </c>
      <c r="G48" s="275">
        <v>0.1</v>
      </c>
      <c r="H48" s="271" t="s">
        <v>1122</v>
      </c>
    </row>
    <row r="49" spans="1:11" ht="23.25" customHeight="1">
      <c r="A49" s="308"/>
      <c r="B49" s="305">
        <v>48</v>
      </c>
      <c r="C49" s="1808"/>
      <c r="D49" s="580" t="s">
        <v>113</v>
      </c>
      <c r="E49" s="274" t="str">
        <f t="shared" si="0"/>
        <v/>
      </c>
      <c r="F49" s="304">
        <f>建築物の概要!$U$36</f>
        <v>0</v>
      </c>
      <c r="G49" s="279" t="s">
        <v>699</v>
      </c>
      <c r="H49" s="271" t="s">
        <v>1123</v>
      </c>
    </row>
    <row r="50" spans="1:11" ht="23.25" customHeight="1">
      <c r="A50" s="308"/>
      <c r="B50" s="305">
        <v>49</v>
      </c>
      <c r="C50" s="1808">
        <v>5</v>
      </c>
      <c r="D50" s="580" t="s">
        <v>331</v>
      </c>
      <c r="E50" s="277">
        <f t="shared" si="0"/>
        <v>1</v>
      </c>
      <c r="F50" s="304">
        <f>建築物の概要!$U$40</f>
        <v>1</v>
      </c>
      <c r="G50" s="279" t="s">
        <v>1124</v>
      </c>
      <c r="H50" s="271" t="s">
        <v>1125</v>
      </c>
    </row>
    <row r="51" spans="1:11" ht="23.25" customHeight="1">
      <c r="A51" s="308"/>
      <c r="B51" s="305">
        <v>50</v>
      </c>
      <c r="C51" s="1808"/>
      <c r="D51" s="580" t="s">
        <v>332</v>
      </c>
      <c r="E51" s="277">
        <f t="shared" si="0"/>
        <v>1</v>
      </c>
      <c r="F51" s="304">
        <f>建築物の概要!$U$42</f>
        <v>1</v>
      </c>
      <c r="G51" s="279" t="s">
        <v>1126</v>
      </c>
      <c r="H51" s="271" t="s">
        <v>1127</v>
      </c>
    </row>
    <row r="52" spans="1:11" ht="23.25" customHeight="1">
      <c r="A52" s="308"/>
      <c r="B52" s="305">
        <v>51</v>
      </c>
      <c r="C52" s="306">
        <v>6</v>
      </c>
      <c r="D52" s="581" t="s">
        <v>1787</v>
      </c>
      <c r="E52" s="277">
        <f t="shared" si="0"/>
        <v>1</v>
      </c>
      <c r="F52" s="304">
        <f>建築物の概要!$U$45</f>
        <v>1</v>
      </c>
      <c r="G52" s="279" t="s">
        <v>1126</v>
      </c>
      <c r="H52" s="271" t="s">
        <v>1128</v>
      </c>
    </row>
    <row r="53" spans="1:11" ht="23.25" customHeight="1">
      <c r="A53" s="308"/>
      <c r="B53" s="305">
        <v>52</v>
      </c>
      <c r="C53" s="306">
        <v>7</v>
      </c>
      <c r="D53" s="581" t="s">
        <v>1788</v>
      </c>
      <c r="E53" s="277">
        <f t="shared" si="0"/>
        <v>3</v>
      </c>
      <c r="F53" s="304">
        <f>建築物の概要!$U$49</f>
        <v>3</v>
      </c>
      <c r="G53" s="279" t="s">
        <v>1126</v>
      </c>
      <c r="H53" s="271" t="s">
        <v>1128</v>
      </c>
    </row>
    <row r="54" spans="1:11" ht="23.25" customHeight="1">
      <c r="A54" s="314" t="s">
        <v>1276</v>
      </c>
      <c r="B54" s="254" t="s">
        <v>930</v>
      </c>
      <c r="C54" s="254" t="s">
        <v>930</v>
      </c>
      <c r="D54" s="582" t="s">
        <v>931</v>
      </c>
      <c r="E54" s="263" t="str">
        <f>住宅用途!AT2</f>
        <v/>
      </c>
      <c r="F54" s="256">
        <f>住宅用途!L2</f>
        <v>0</v>
      </c>
      <c r="G54" s="271" t="s">
        <v>705</v>
      </c>
      <c r="H54" s="642" t="s">
        <v>922</v>
      </c>
      <c r="I54" s="643" t="s">
        <v>1587</v>
      </c>
      <c r="J54" s="307" t="s">
        <v>1582</v>
      </c>
      <c r="K54" s="307" t="s">
        <v>1581</v>
      </c>
    </row>
    <row r="55" spans="1:11" ht="23.25" customHeight="1">
      <c r="A55" s="314"/>
      <c r="B55" s="254" t="s">
        <v>930</v>
      </c>
      <c r="C55" s="254" t="s">
        <v>930</v>
      </c>
      <c r="D55" s="580" t="s">
        <v>932</v>
      </c>
      <c r="E55" s="277" t="str">
        <f>IF(F55=0,"",F55)</f>
        <v/>
      </c>
      <c r="F55" s="258">
        <f>住宅用途!O2</f>
        <v>0</v>
      </c>
      <c r="G55" s="255" t="s">
        <v>658</v>
      </c>
      <c r="H55" s="257" t="s">
        <v>933</v>
      </c>
      <c r="I55" s="643" t="s">
        <v>1587</v>
      </c>
      <c r="J55" s="307" t="s">
        <v>1583</v>
      </c>
      <c r="K55" s="307" t="s">
        <v>1586</v>
      </c>
    </row>
    <row r="56" spans="1:11" ht="23.25" customHeight="1">
      <c r="A56" s="314"/>
      <c r="B56" s="254" t="s">
        <v>930</v>
      </c>
      <c r="C56" s="254" t="s">
        <v>930</v>
      </c>
      <c r="D56" s="580" t="s">
        <v>934</v>
      </c>
      <c r="E56" s="258" t="str">
        <f>住宅用途!AT3</f>
        <v/>
      </c>
      <c r="F56" s="258">
        <f>住宅用途!S2</f>
        <v>0</v>
      </c>
      <c r="G56" s="271" t="s">
        <v>705</v>
      </c>
      <c r="H56" s="642" t="s">
        <v>922</v>
      </c>
      <c r="I56" s="643" t="s">
        <v>1587</v>
      </c>
      <c r="J56" s="307" t="s">
        <v>1584</v>
      </c>
      <c r="K56" s="307" t="s">
        <v>1581</v>
      </c>
    </row>
    <row r="57" spans="1:11" ht="23.25" customHeight="1">
      <c r="A57" s="314"/>
      <c r="B57" s="254" t="s">
        <v>930</v>
      </c>
      <c r="C57" s="254" t="s">
        <v>930</v>
      </c>
      <c r="D57" s="580" t="s">
        <v>935</v>
      </c>
      <c r="E57" s="277" t="str">
        <f>IF(F57=0,"",F57)</f>
        <v/>
      </c>
      <c r="F57" s="258">
        <f>住宅用途!V2</f>
        <v>0</v>
      </c>
      <c r="G57" s="255" t="s">
        <v>658</v>
      </c>
      <c r="H57" s="257" t="s">
        <v>933</v>
      </c>
      <c r="I57" s="643" t="s">
        <v>1587</v>
      </c>
      <c r="J57" s="307" t="s">
        <v>1585</v>
      </c>
      <c r="K57" s="307" t="s">
        <v>1586</v>
      </c>
    </row>
    <row r="58" spans="1:11" ht="23.25" customHeight="1">
      <c r="A58" s="314"/>
      <c r="B58" s="259" t="s">
        <v>1268</v>
      </c>
      <c r="C58" s="260" t="s">
        <v>936</v>
      </c>
      <c r="D58" s="580" t="s">
        <v>937</v>
      </c>
      <c r="E58" s="258" t="str">
        <f>住宅用途!AJ8</f>
        <v/>
      </c>
      <c r="F58" s="258">
        <f>住宅用途!E7</f>
        <v>0</v>
      </c>
      <c r="G58" s="257" t="s">
        <v>1608</v>
      </c>
      <c r="H58" s="257" t="s">
        <v>1607</v>
      </c>
      <c r="I58" s="643" t="s">
        <v>1587</v>
      </c>
      <c r="J58" s="646">
        <v>43845</v>
      </c>
      <c r="K58" s="307" t="s">
        <v>1610</v>
      </c>
    </row>
    <row r="59" spans="1:11" ht="23.25" customHeight="1">
      <c r="A59" s="314"/>
      <c r="B59" s="254"/>
      <c r="C59" s="260" t="s">
        <v>938</v>
      </c>
      <c r="D59" s="580" t="s">
        <v>939</v>
      </c>
      <c r="E59" s="258" t="str">
        <f>住宅用途!AN7</f>
        <v/>
      </c>
      <c r="F59" s="258">
        <f>住宅用途!E8</f>
        <v>0</v>
      </c>
      <c r="G59" s="257" t="s">
        <v>1099</v>
      </c>
      <c r="H59" s="257" t="s">
        <v>1100</v>
      </c>
    </row>
    <row r="60" spans="1:11" ht="23.25" customHeight="1">
      <c r="A60" s="314"/>
      <c r="B60" s="254"/>
      <c r="C60" s="260" t="s">
        <v>940</v>
      </c>
      <c r="D60" s="580" t="s">
        <v>941</v>
      </c>
      <c r="E60" s="258" t="str">
        <f>住宅用途!AJ14</f>
        <v/>
      </c>
      <c r="F60" s="258">
        <f>住宅用途!E9</f>
        <v>0</v>
      </c>
      <c r="G60" s="593" t="s">
        <v>1522</v>
      </c>
      <c r="H60" s="593" t="s">
        <v>1523</v>
      </c>
      <c r="I60" s="408" t="s">
        <v>1524</v>
      </c>
    </row>
    <row r="61" spans="1:11" ht="23.25" customHeight="1">
      <c r="A61" s="314"/>
      <c r="B61" s="254"/>
      <c r="C61" s="260" t="s">
        <v>942</v>
      </c>
      <c r="D61" s="580" t="s">
        <v>943</v>
      </c>
      <c r="E61" s="274" t="str">
        <f>IF(住宅用途!E10="","",F61)</f>
        <v/>
      </c>
      <c r="F61" s="274">
        <f>住宅用途!E10</f>
        <v>0</v>
      </c>
      <c r="G61" s="255" t="s">
        <v>658</v>
      </c>
      <c r="H61" s="257" t="s">
        <v>1272</v>
      </c>
    </row>
    <row r="62" spans="1:11" ht="23.25" customHeight="1">
      <c r="A62" s="314"/>
      <c r="B62" s="254"/>
      <c r="C62" s="260" t="s">
        <v>942</v>
      </c>
      <c r="D62" s="580" t="s">
        <v>944</v>
      </c>
      <c r="E62" s="258" t="str">
        <f>住宅用途!AN12</f>
        <v/>
      </c>
      <c r="F62" s="258">
        <f>住宅用途!J10</f>
        <v>0</v>
      </c>
      <c r="G62" s="257" t="s">
        <v>1101</v>
      </c>
      <c r="H62" s="257" t="s">
        <v>1102</v>
      </c>
    </row>
    <row r="63" spans="1:11" ht="23.25" customHeight="1">
      <c r="A63" s="314"/>
      <c r="B63" s="254"/>
      <c r="C63" s="260" t="s">
        <v>945</v>
      </c>
      <c r="D63" s="581" t="s">
        <v>1290</v>
      </c>
      <c r="E63" s="276" t="str">
        <f>IF(住宅用途!E11="","",F63)</f>
        <v/>
      </c>
      <c r="F63" s="299">
        <f>住宅用途!E11</f>
        <v>0</v>
      </c>
      <c r="G63" s="255" t="s">
        <v>658</v>
      </c>
      <c r="H63" s="257" t="s">
        <v>1292</v>
      </c>
    </row>
    <row r="64" spans="1:11" ht="23.25" customHeight="1">
      <c r="A64" s="314"/>
      <c r="B64" s="254"/>
      <c r="C64" s="260" t="s">
        <v>946</v>
      </c>
      <c r="D64" s="581" t="s">
        <v>1291</v>
      </c>
      <c r="E64" s="276" t="str">
        <f>IF(住宅用途!E12="","",F64)</f>
        <v/>
      </c>
      <c r="F64" s="299">
        <f>住宅用途!E12</f>
        <v>0</v>
      </c>
      <c r="G64" s="255" t="s">
        <v>658</v>
      </c>
      <c r="H64" s="257" t="s">
        <v>1292</v>
      </c>
    </row>
    <row r="65" spans="1:11" ht="23.25" customHeight="1">
      <c r="A65" s="314"/>
      <c r="B65" s="254"/>
      <c r="C65" s="260" t="s">
        <v>947</v>
      </c>
      <c r="D65" s="580" t="s">
        <v>948</v>
      </c>
      <c r="E65" s="274" t="str">
        <f>IF(住宅用途!E13="","",F65)</f>
        <v/>
      </c>
      <c r="F65" s="274">
        <f>住宅用途!E13</f>
        <v>0</v>
      </c>
      <c r="G65" s="255" t="s">
        <v>658</v>
      </c>
      <c r="H65" s="257" t="s">
        <v>1272</v>
      </c>
    </row>
    <row r="66" spans="1:11" ht="23.25" customHeight="1">
      <c r="A66" s="314"/>
      <c r="B66" s="254"/>
      <c r="C66" s="260" t="s">
        <v>1278</v>
      </c>
      <c r="D66" s="580" t="s">
        <v>1277</v>
      </c>
      <c r="E66" s="274" t="str">
        <f>IF(住宅用途!E14="","",F66)</f>
        <v/>
      </c>
      <c r="F66" s="274">
        <f>住宅用途!E14</f>
        <v>0</v>
      </c>
      <c r="G66" s="344" t="s">
        <v>1209</v>
      </c>
      <c r="H66" s="340"/>
    </row>
    <row r="67" spans="1:11" ht="23.25" customHeight="1">
      <c r="A67" s="314"/>
      <c r="B67" s="254"/>
      <c r="C67" s="260" t="s">
        <v>949</v>
      </c>
      <c r="D67" s="580" t="s">
        <v>677</v>
      </c>
      <c r="E67" s="258">
        <f>住宅用途!AB8</f>
        <v>1</v>
      </c>
      <c r="F67" s="258" t="str">
        <f>住宅用途!P5</f>
        <v>適用する</v>
      </c>
      <c r="G67" s="271" t="s">
        <v>678</v>
      </c>
      <c r="H67" s="271" t="s">
        <v>679</v>
      </c>
    </row>
    <row r="68" spans="1:11" ht="23.25" customHeight="1">
      <c r="A68" s="314"/>
      <c r="B68" s="254"/>
      <c r="C68" s="260" t="s">
        <v>949</v>
      </c>
      <c r="D68" s="580" t="s">
        <v>680</v>
      </c>
      <c r="E68" s="258">
        <f ca="1">住宅用途!AF8</f>
        <v>1</v>
      </c>
      <c r="F68" s="258" t="str">
        <f ca="1">住宅用途!U5</f>
        <v>段階1</v>
      </c>
      <c r="G68" s="271" t="s">
        <v>681</v>
      </c>
      <c r="H68" s="271" t="s">
        <v>682</v>
      </c>
    </row>
    <row r="69" spans="1:11" ht="23.25" customHeight="1">
      <c r="A69" s="314"/>
      <c r="B69" s="259" t="s">
        <v>950</v>
      </c>
      <c r="C69" s="338" t="s">
        <v>951</v>
      </c>
      <c r="D69" s="580" t="s">
        <v>952</v>
      </c>
      <c r="E69" s="277" t="str">
        <f>IF(F69=0,"",F69)</f>
        <v/>
      </c>
      <c r="F69" s="258" t="str">
        <f>住宅用途!E18</f>
        <v/>
      </c>
      <c r="G69" s="255" t="s">
        <v>658</v>
      </c>
      <c r="H69" s="262" t="s">
        <v>1103</v>
      </c>
    </row>
    <row r="70" spans="1:11" ht="23.25" customHeight="1">
      <c r="A70" s="314"/>
      <c r="B70" s="254"/>
      <c r="C70" s="338" t="s">
        <v>1252</v>
      </c>
      <c r="D70" s="580" t="s">
        <v>953</v>
      </c>
      <c r="E70" s="277" t="str">
        <f>IF(住宅用途!E19="","",F70)</f>
        <v/>
      </c>
      <c r="F70" s="258">
        <f>住宅用途!E19</f>
        <v>0</v>
      </c>
      <c r="G70" s="255" t="s">
        <v>658</v>
      </c>
      <c r="H70" s="262" t="s">
        <v>1103</v>
      </c>
    </row>
    <row r="71" spans="1:11" ht="23.25" customHeight="1">
      <c r="A71" s="314"/>
      <c r="B71" s="254"/>
      <c r="C71" s="338" t="s">
        <v>1252</v>
      </c>
      <c r="D71" s="580" t="s">
        <v>954</v>
      </c>
      <c r="E71" s="274" t="str">
        <f>F71</f>
        <v/>
      </c>
      <c r="F71" s="258" t="str">
        <f>住宅用途!P19</f>
        <v/>
      </c>
      <c r="G71" s="255" t="s">
        <v>658</v>
      </c>
      <c r="H71" s="264" t="s">
        <v>1273</v>
      </c>
    </row>
    <row r="72" spans="1:11" ht="23.25" customHeight="1">
      <c r="A72" s="314"/>
      <c r="B72" s="254"/>
      <c r="C72" s="338" t="s">
        <v>1253</v>
      </c>
      <c r="D72" s="580" t="s">
        <v>955</v>
      </c>
      <c r="E72" s="277" t="str">
        <f>IF(住宅用途!E20="","",F72)</f>
        <v/>
      </c>
      <c r="F72" s="258">
        <f>住宅用途!E20</f>
        <v>0</v>
      </c>
      <c r="G72" s="255" t="s">
        <v>658</v>
      </c>
      <c r="H72" s="262" t="s">
        <v>1103</v>
      </c>
      <c r="I72" s="643" t="s">
        <v>1587</v>
      </c>
      <c r="J72" s="307" t="s">
        <v>1597</v>
      </c>
      <c r="K72" s="307" t="s">
        <v>1586</v>
      </c>
    </row>
    <row r="73" spans="1:11" ht="23.25" customHeight="1">
      <c r="A73" s="314"/>
      <c r="B73" s="254"/>
      <c r="C73" s="338" t="s">
        <v>1253</v>
      </c>
      <c r="D73" s="580" t="s">
        <v>956</v>
      </c>
      <c r="E73" s="276" t="str">
        <f>F73</f>
        <v/>
      </c>
      <c r="F73" s="276" t="str">
        <f>住宅用途!P20</f>
        <v/>
      </c>
      <c r="G73" s="255" t="s">
        <v>658</v>
      </c>
      <c r="H73" s="264" t="s">
        <v>1273</v>
      </c>
      <c r="I73" s="643" t="s">
        <v>1587</v>
      </c>
      <c r="J73" s="307" t="s">
        <v>1598</v>
      </c>
      <c r="K73" s="307" t="s">
        <v>1586</v>
      </c>
    </row>
    <row r="74" spans="1:11" ht="23.25" customHeight="1">
      <c r="A74" s="314"/>
      <c r="B74" s="254"/>
      <c r="C74" s="254" t="s">
        <v>949</v>
      </c>
      <c r="D74" s="580" t="s">
        <v>677</v>
      </c>
      <c r="E74" s="258">
        <f>住宅用途!AB20</f>
        <v>1</v>
      </c>
      <c r="F74" s="258" t="str">
        <f>住宅用途!P17</f>
        <v>適用する</v>
      </c>
      <c r="G74" s="271" t="s">
        <v>678</v>
      </c>
      <c r="H74" s="271" t="s">
        <v>679</v>
      </c>
    </row>
    <row r="75" spans="1:11" ht="23.25" customHeight="1">
      <c r="A75" s="314"/>
      <c r="B75" s="254"/>
      <c r="C75" s="254" t="s">
        <v>949</v>
      </c>
      <c r="D75" s="580" t="s">
        <v>680</v>
      </c>
      <c r="E75" s="258">
        <f ca="1">住宅用途!AF20</f>
        <v>1</v>
      </c>
      <c r="F75" s="258" t="str">
        <f ca="1">住宅用途!U17</f>
        <v>段階1</v>
      </c>
      <c r="G75" s="271" t="s">
        <v>681</v>
      </c>
      <c r="H75" s="271" t="s">
        <v>682</v>
      </c>
    </row>
    <row r="76" spans="1:11" ht="23.25" customHeight="1">
      <c r="A76" s="314"/>
      <c r="B76" s="254"/>
      <c r="C76" s="260" t="s">
        <v>957</v>
      </c>
      <c r="D76" s="581" t="s">
        <v>1242</v>
      </c>
      <c r="E76" s="276" t="str">
        <f>IF(住宅用途!E23="","",F76)</f>
        <v/>
      </c>
      <c r="F76" s="276">
        <f>住宅用途!E23</f>
        <v>0</v>
      </c>
      <c r="G76" s="255" t="s">
        <v>658</v>
      </c>
      <c r="H76" s="264" t="s">
        <v>1273</v>
      </c>
      <c r="I76" s="408"/>
    </row>
    <row r="77" spans="1:11" ht="23.25" customHeight="1">
      <c r="A77" s="314"/>
      <c r="B77" s="254"/>
      <c r="C77" s="260" t="s">
        <v>957</v>
      </c>
      <c r="D77" s="581" t="s">
        <v>1242</v>
      </c>
      <c r="E77" s="276" t="str">
        <f>IF(住宅用途!P23="","",F77)</f>
        <v/>
      </c>
      <c r="F77" s="299" t="str">
        <f>住宅用途!P23</f>
        <v/>
      </c>
      <c r="G77" s="255" t="s">
        <v>658</v>
      </c>
      <c r="H77" s="264" t="s">
        <v>1273</v>
      </c>
    </row>
    <row r="78" spans="1:11" ht="23.25" customHeight="1">
      <c r="A78" s="314"/>
      <c r="B78" s="254"/>
      <c r="C78" s="260" t="s">
        <v>958</v>
      </c>
      <c r="D78" s="581" t="s">
        <v>1244</v>
      </c>
      <c r="E78" s="276" t="str">
        <f>IF(住宅用途!E24="","",F78)</f>
        <v/>
      </c>
      <c r="F78" s="299">
        <f>住宅用途!E24</f>
        <v>0</v>
      </c>
      <c r="G78" s="255" t="s">
        <v>658</v>
      </c>
      <c r="H78" s="264" t="s">
        <v>1273</v>
      </c>
    </row>
    <row r="79" spans="1:11" ht="23.25" customHeight="1">
      <c r="A79" s="314"/>
      <c r="B79" s="254"/>
      <c r="C79" s="260" t="s">
        <v>958</v>
      </c>
      <c r="D79" s="581" t="s">
        <v>1246</v>
      </c>
      <c r="E79" s="276" t="str">
        <f>IF(住宅用途!P24="","",F79)</f>
        <v/>
      </c>
      <c r="F79" s="299" t="str">
        <f>住宅用途!P24</f>
        <v/>
      </c>
      <c r="G79" s="255" t="s">
        <v>658</v>
      </c>
      <c r="H79" s="264" t="s">
        <v>1273</v>
      </c>
    </row>
    <row r="80" spans="1:11" ht="23.25" customHeight="1">
      <c r="A80" s="314"/>
      <c r="B80" s="254"/>
      <c r="C80" s="260" t="s">
        <v>959</v>
      </c>
      <c r="D80" s="581" t="s">
        <v>1245</v>
      </c>
      <c r="E80" s="276" t="str">
        <f>IF(住宅用途!E25="","",F80)</f>
        <v/>
      </c>
      <c r="F80" s="299">
        <f>住宅用途!E25</f>
        <v>0</v>
      </c>
      <c r="G80" s="255" t="s">
        <v>658</v>
      </c>
      <c r="H80" s="264" t="s">
        <v>1273</v>
      </c>
    </row>
    <row r="81" spans="1:9" ht="23.25" customHeight="1">
      <c r="A81" s="314"/>
      <c r="B81" s="254"/>
      <c r="C81" s="260" t="s">
        <v>959</v>
      </c>
      <c r="D81" s="581" t="s">
        <v>1247</v>
      </c>
      <c r="E81" s="276" t="str">
        <f>IF(住宅用途!P25="","",F81)</f>
        <v/>
      </c>
      <c r="F81" s="299" t="str">
        <f>住宅用途!P25</f>
        <v/>
      </c>
      <c r="G81" s="255" t="s">
        <v>658</v>
      </c>
      <c r="H81" s="264" t="s">
        <v>1273</v>
      </c>
    </row>
    <row r="82" spans="1:9" ht="23.25" customHeight="1">
      <c r="A82" s="314"/>
      <c r="B82" s="254"/>
      <c r="C82" s="260" t="s">
        <v>960</v>
      </c>
      <c r="D82" s="581" t="s">
        <v>1138</v>
      </c>
      <c r="E82" s="276" t="str">
        <f>IF(住宅用途!E26="","",F82)</f>
        <v/>
      </c>
      <c r="F82" s="299">
        <f>住宅用途!E26</f>
        <v>0</v>
      </c>
      <c r="G82" s="255" t="s">
        <v>658</v>
      </c>
      <c r="H82" s="264" t="s">
        <v>1273</v>
      </c>
      <c r="I82" s="408"/>
    </row>
    <row r="83" spans="1:9" ht="23.25" customHeight="1">
      <c r="A83" s="314"/>
      <c r="B83" s="254"/>
      <c r="C83" s="260" t="s">
        <v>960</v>
      </c>
      <c r="D83" s="581" t="s">
        <v>1461</v>
      </c>
      <c r="E83" s="276" t="str">
        <f t="shared" ref="E83:E85" si="2">IF(F83=0,"",F83)</f>
        <v>MJ/h</v>
      </c>
      <c r="F83" s="299" t="str">
        <f>住宅用途!H26</f>
        <v>MJ/h</v>
      </c>
      <c r="G83" s="255" t="s">
        <v>1457</v>
      </c>
      <c r="H83" s="264"/>
      <c r="I83" s="408"/>
    </row>
    <row r="84" spans="1:9" ht="23.25" customHeight="1">
      <c r="A84" s="314"/>
      <c r="B84" s="254"/>
      <c r="C84" s="260" t="s">
        <v>960</v>
      </c>
      <c r="D84" s="581" t="s">
        <v>1514</v>
      </c>
      <c r="E84" s="276" t="str">
        <f>IF(住宅用途!P26="","",F84)</f>
        <v/>
      </c>
      <c r="F84" s="299" t="str">
        <f>住宅用途!P26</f>
        <v/>
      </c>
      <c r="G84" s="255" t="s">
        <v>658</v>
      </c>
      <c r="H84" s="264" t="s">
        <v>1273</v>
      </c>
    </row>
    <row r="85" spans="1:9" ht="23.25" customHeight="1">
      <c r="A85" s="314"/>
      <c r="B85" s="254"/>
      <c r="C85" s="260" t="s">
        <v>961</v>
      </c>
      <c r="D85" s="580" t="s">
        <v>355</v>
      </c>
      <c r="E85" s="276" t="str">
        <f t="shared" si="2"/>
        <v/>
      </c>
      <c r="F85" s="276">
        <f>住宅用途!E27</f>
        <v>0</v>
      </c>
      <c r="G85" s="255" t="s">
        <v>699</v>
      </c>
      <c r="H85" s="345"/>
    </row>
    <row r="86" spans="1:9" ht="23.25" customHeight="1">
      <c r="A86" s="314"/>
      <c r="B86" s="254"/>
      <c r="C86" s="260" t="s">
        <v>962</v>
      </c>
      <c r="D86" s="580" t="s">
        <v>701</v>
      </c>
      <c r="E86" s="276" t="str">
        <f>IF(住宅用途!P28="","",F86)</f>
        <v/>
      </c>
      <c r="F86" s="276" t="str">
        <f>住宅用途!P28</f>
        <v/>
      </c>
      <c r="G86" s="255" t="s">
        <v>658</v>
      </c>
      <c r="H86" s="264" t="s">
        <v>1273</v>
      </c>
    </row>
    <row r="87" spans="1:9" ht="23.25" customHeight="1">
      <c r="A87" s="314"/>
      <c r="B87" s="254"/>
      <c r="C87" s="260" t="s">
        <v>963</v>
      </c>
      <c r="D87" s="580" t="s">
        <v>677</v>
      </c>
      <c r="E87" s="258">
        <f>住宅用途!AB25</f>
        <v>1</v>
      </c>
      <c r="F87" s="258" t="str">
        <f>住宅用途!P22</f>
        <v>適用する</v>
      </c>
      <c r="G87" s="271" t="s">
        <v>678</v>
      </c>
      <c r="H87" s="271" t="s">
        <v>679</v>
      </c>
    </row>
    <row r="88" spans="1:9" ht="23.25" customHeight="1">
      <c r="A88" s="314"/>
      <c r="B88" s="254"/>
      <c r="C88" s="260" t="s">
        <v>963</v>
      </c>
      <c r="D88" s="580" t="s">
        <v>680</v>
      </c>
      <c r="E88" s="258">
        <f ca="1">住宅用途!AF25</f>
        <v>1</v>
      </c>
      <c r="F88" s="258" t="str">
        <f ca="1">住宅用途!U22</f>
        <v>段階1</v>
      </c>
      <c r="G88" s="271" t="s">
        <v>681</v>
      </c>
      <c r="H88" s="271" t="s">
        <v>682</v>
      </c>
    </row>
    <row r="89" spans="1:9" ht="23.25" customHeight="1">
      <c r="A89" s="314"/>
      <c r="B89" s="254"/>
      <c r="C89" s="260" t="s">
        <v>964</v>
      </c>
      <c r="D89" s="580" t="s">
        <v>704</v>
      </c>
      <c r="E89" s="258" t="str">
        <f>住宅用途!AT31</f>
        <v/>
      </c>
      <c r="F89" s="258">
        <f>住宅用途!E31</f>
        <v>0</v>
      </c>
      <c r="G89" s="271" t="s">
        <v>705</v>
      </c>
      <c r="H89" s="271" t="s">
        <v>922</v>
      </c>
    </row>
    <row r="90" spans="1:9" ht="23.25" customHeight="1">
      <c r="A90" s="314"/>
      <c r="B90" s="254"/>
      <c r="C90" s="260" t="s">
        <v>964</v>
      </c>
      <c r="D90" s="581" t="s">
        <v>706</v>
      </c>
      <c r="E90" s="258" t="str">
        <f>住宅用途!AT32</f>
        <v/>
      </c>
      <c r="F90" s="258">
        <f>住宅用途!E32</f>
        <v>0</v>
      </c>
      <c r="G90" s="271" t="s">
        <v>705</v>
      </c>
      <c r="H90" s="271" t="s">
        <v>922</v>
      </c>
    </row>
    <row r="91" spans="1:9" ht="23.25" customHeight="1">
      <c r="A91" s="314"/>
      <c r="B91" s="254"/>
      <c r="C91" s="260" t="s">
        <v>964</v>
      </c>
      <c r="D91" s="581" t="s">
        <v>707</v>
      </c>
      <c r="E91" s="258" t="str">
        <f>住宅用途!AT33</f>
        <v/>
      </c>
      <c r="F91" s="258">
        <f>住宅用途!E33</f>
        <v>0</v>
      </c>
      <c r="G91" s="271" t="s">
        <v>705</v>
      </c>
      <c r="H91" s="271" t="s">
        <v>922</v>
      </c>
    </row>
    <row r="92" spans="1:9" ht="23.25" customHeight="1">
      <c r="A92" s="314"/>
      <c r="B92" s="254"/>
      <c r="C92" s="260" t="s">
        <v>965</v>
      </c>
      <c r="D92" s="580" t="s">
        <v>709</v>
      </c>
      <c r="E92" s="258" t="str">
        <f>住宅用途!AT34</f>
        <v/>
      </c>
      <c r="F92" s="258">
        <f>住宅用途!E34</f>
        <v>0</v>
      </c>
      <c r="G92" s="271" t="s">
        <v>705</v>
      </c>
      <c r="H92" s="271" t="s">
        <v>922</v>
      </c>
    </row>
    <row r="93" spans="1:9" ht="23.25" customHeight="1">
      <c r="A93" s="314"/>
      <c r="B93" s="254"/>
      <c r="C93" s="260" t="s">
        <v>965</v>
      </c>
      <c r="D93" s="580" t="s">
        <v>710</v>
      </c>
      <c r="E93" s="258" t="str">
        <f>住宅用途!AT35</f>
        <v/>
      </c>
      <c r="F93" s="258">
        <f>住宅用途!E35</f>
        <v>0</v>
      </c>
      <c r="G93" s="271" t="s">
        <v>705</v>
      </c>
      <c r="H93" s="271" t="s">
        <v>922</v>
      </c>
    </row>
    <row r="94" spans="1:9" ht="23.25" customHeight="1">
      <c r="A94" s="314"/>
      <c r="B94" s="254"/>
      <c r="C94" s="260" t="s">
        <v>965</v>
      </c>
      <c r="D94" s="580" t="s">
        <v>711</v>
      </c>
      <c r="E94" s="258" t="str">
        <f>住宅用途!AT36</f>
        <v/>
      </c>
      <c r="F94" s="258">
        <f>住宅用途!E36</f>
        <v>0</v>
      </c>
      <c r="G94" s="271" t="s">
        <v>705</v>
      </c>
      <c r="H94" s="271" t="s">
        <v>922</v>
      </c>
    </row>
    <row r="95" spans="1:9" ht="23.25" customHeight="1">
      <c r="A95" s="314"/>
      <c r="B95" s="254"/>
      <c r="C95" s="260" t="s">
        <v>966</v>
      </c>
      <c r="D95" s="580" t="s">
        <v>677</v>
      </c>
      <c r="E95" s="258">
        <f>住宅用途!AB33</f>
        <v>1</v>
      </c>
      <c r="F95" s="258" t="str">
        <f>住宅用途!P30</f>
        <v>適用する</v>
      </c>
      <c r="G95" s="271" t="s">
        <v>678</v>
      </c>
      <c r="H95" s="271" t="s">
        <v>679</v>
      </c>
    </row>
    <row r="96" spans="1:9" ht="23.25" customHeight="1">
      <c r="A96" s="314"/>
      <c r="B96" s="254"/>
      <c r="C96" s="260" t="s">
        <v>966</v>
      </c>
      <c r="D96" s="580" t="s">
        <v>680</v>
      </c>
      <c r="E96" s="258">
        <f ca="1">住宅用途!AF33</f>
        <v>1</v>
      </c>
      <c r="F96" s="258" t="str">
        <f ca="1">住宅用途!U30</f>
        <v>段階1</v>
      </c>
      <c r="G96" s="271" t="s">
        <v>681</v>
      </c>
      <c r="H96" s="271" t="s">
        <v>682</v>
      </c>
    </row>
    <row r="97" spans="1:11" ht="23.25" customHeight="1">
      <c r="A97" s="314"/>
      <c r="B97" s="259" t="s">
        <v>967</v>
      </c>
      <c r="C97" s="260" t="s">
        <v>936</v>
      </c>
      <c r="D97" s="580" t="s">
        <v>937</v>
      </c>
      <c r="E97" s="258" t="str">
        <f>住宅用途!AJ42</f>
        <v/>
      </c>
      <c r="F97" s="258">
        <f>住宅用途!E41</f>
        <v>0</v>
      </c>
      <c r="G97" s="257" t="s">
        <v>1608</v>
      </c>
      <c r="H97" s="257" t="s">
        <v>1609</v>
      </c>
      <c r="I97" s="643" t="s">
        <v>1587</v>
      </c>
      <c r="J97" s="646">
        <v>43845</v>
      </c>
      <c r="K97" s="307" t="s">
        <v>1610</v>
      </c>
    </row>
    <row r="98" spans="1:11" ht="23.25" customHeight="1">
      <c r="A98" s="314"/>
      <c r="B98" s="254"/>
      <c r="C98" s="260" t="s">
        <v>938</v>
      </c>
      <c r="D98" s="580" t="s">
        <v>939</v>
      </c>
      <c r="E98" s="258" t="str">
        <f>住宅用途!AN41</f>
        <v/>
      </c>
      <c r="F98" s="258">
        <f>住宅用途!E42</f>
        <v>0</v>
      </c>
      <c r="G98" s="257" t="s">
        <v>1099</v>
      </c>
      <c r="H98" s="257" t="s">
        <v>1100</v>
      </c>
    </row>
    <row r="99" spans="1:11" ht="23.25" customHeight="1">
      <c r="A99" s="314"/>
      <c r="B99" s="254"/>
      <c r="C99" s="260" t="s">
        <v>940</v>
      </c>
      <c r="D99" s="580" t="s">
        <v>968</v>
      </c>
      <c r="E99" s="258" t="str">
        <f>住宅用途!AJ48</f>
        <v/>
      </c>
      <c r="F99" s="258">
        <f>住宅用途!E43</f>
        <v>0</v>
      </c>
      <c r="G99" s="593" t="s">
        <v>1522</v>
      </c>
      <c r="H99" s="593" t="s">
        <v>1523</v>
      </c>
      <c r="I99" s="408" t="s">
        <v>1524</v>
      </c>
    </row>
    <row r="100" spans="1:11" ht="23.25" customHeight="1">
      <c r="A100" s="314"/>
      <c r="B100" s="254"/>
      <c r="C100" s="260" t="s">
        <v>969</v>
      </c>
      <c r="D100" s="580" t="s">
        <v>970</v>
      </c>
      <c r="E100" s="276" t="str">
        <f>IF(住宅用途!E44="","",F100)</f>
        <v/>
      </c>
      <c r="F100" s="276" t="str">
        <f>住宅用途!E44</f>
        <v/>
      </c>
      <c r="G100" s="257" t="s">
        <v>658</v>
      </c>
      <c r="H100" s="345" t="s">
        <v>845</v>
      </c>
    </row>
    <row r="101" spans="1:11" ht="23.25" customHeight="1">
      <c r="A101" s="314"/>
      <c r="B101" s="254"/>
      <c r="C101" s="260" t="s">
        <v>969</v>
      </c>
      <c r="D101" s="580" t="s">
        <v>971</v>
      </c>
      <c r="E101" s="258" t="str">
        <f>住宅用途!AN46</f>
        <v/>
      </c>
      <c r="F101" s="258">
        <f>住宅用途!J44</f>
        <v>0</v>
      </c>
      <c r="G101" s="257" t="s">
        <v>1104</v>
      </c>
      <c r="H101" s="257" t="s">
        <v>1105</v>
      </c>
    </row>
    <row r="102" spans="1:11" ht="23.25" customHeight="1">
      <c r="A102" s="314"/>
      <c r="B102" s="254"/>
      <c r="C102" s="260" t="s">
        <v>969</v>
      </c>
      <c r="D102" s="580" t="s">
        <v>972</v>
      </c>
      <c r="E102" s="274" t="str">
        <f>IF(住宅用途!S44="","",F102)</f>
        <v/>
      </c>
      <c r="F102" s="274">
        <f>住宅用途!S44</f>
        <v>0</v>
      </c>
      <c r="G102" s="315" t="s">
        <v>658</v>
      </c>
      <c r="H102" s="257" t="s">
        <v>659</v>
      </c>
    </row>
    <row r="103" spans="1:11" ht="23.25" customHeight="1">
      <c r="A103" s="314"/>
      <c r="B103" s="254"/>
      <c r="C103" s="260" t="s">
        <v>973</v>
      </c>
      <c r="D103" s="580" t="s">
        <v>974</v>
      </c>
      <c r="E103" s="274" t="str">
        <f>IF(住宅用途!E46="","",F103)</f>
        <v/>
      </c>
      <c r="F103" s="274">
        <f>住宅用途!E46</f>
        <v>0</v>
      </c>
      <c r="G103" s="315" t="s">
        <v>658</v>
      </c>
      <c r="H103" s="345" t="s">
        <v>659</v>
      </c>
    </row>
    <row r="104" spans="1:11" ht="23.25" customHeight="1">
      <c r="A104" s="314"/>
      <c r="B104" s="254"/>
      <c r="C104" s="260" t="s">
        <v>973</v>
      </c>
      <c r="D104" s="580" t="s">
        <v>975</v>
      </c>
      <c r="E104" s="274" t="str">
        <f>IF(住宅用途!I46="","",F104)</f>
        <v/>
      </c>
      <c r="F104" s="274">
        <f>住宅用途!I46</f>
        <v>0</v>
      </c>
      <c r="G104" s="315" t="s">
        <v>658</v>
      </c>
      <c r="H104" s="345" t="s">
        <v>659</v>
      </c>
    </row>
    <row r="105" spans="1:11" ht="23.25" customHeight="1">
      <c r="A105" s="314"/>
      <c r="B105" s="254"/>
      <c r="C105" s="260" t="s">
        <v>973</v>
      </c>
      <c r="D105" s="580" t="s">
        <v>976</v>
      </c>
      <c r="E105" s="274" t="str">
        <f>IF(住宅用途!M46="","",F105)</f>
        <v/>
      </c>
      <c r="F105" s="274">
        <f>住宅用途!M46</f>
        <v>0</v>
      </c>
      <c r="G105" s="315" t="s">
        <v>658</v>
      </c>
      <c r="H105" s="345" t="s">
        <v>659</v>
      </c>
    </row>
    <row r="106" spans="1:11" ht="23.25" customHeight="1">
      <c r="A106" s="314"/>
      <c r="B106" s="254"/>
      <c r="C106" s="260" t="s">
        <v>973</v>
      </c>
      <c r="D106" s="580" t="s">
        <v>977</v>
      </c>
      <c r="E106" s="274" t="str">
        <f>IF(住宅用途!Q46="","",F106)</f>
        <v/>
      </c>
      <c r="F106" s="274">
        <f>住宅用途!Q46</f>
        <v>0</v>
      </c>
      <c r="G106" s="315" t="s">
        <v>658</v>
      </c>
      <c r="H106" s="345" t="s">
        <v>659</v>
      </c>
    </row>
    <row r="107" spans="1:11" ht="23.25" customHeight="1">
      <c r="A107" s="314"/>
      <c r="B107" s="254"/>
      <c r="C107" s="260" t="s">
        <v>978</v>
      </c>
      <c r="D107" s="580" t="s">
        <v>979</v>
      </c>
      <c r="E107" s="274" t="str">
        <f>IF(住宅用途!E47="","",F107)</f>
        <v/>
      </c>
      <c r="F107" s="274">
        <f>住宅用途!E47</f>
        <v>0</v>
      </c>
      <c r="G107" s="315" t="s">
        <v>658</v>
      </c>
      <c r="H107" s="345" t="s">
        <v>659</v>
      </c>
    </row>
    <row r="108" spans="1:11" ht="23.25" customHeight="1">
      <c r="A108" s="314"/>
      <c r="B108" s="254"/>
      <c r="C108" s="260" t="s">
        <v>978</v>
      </c>
      <c r="D108" s="580" t="s">
        <v>980</v>
      </c>
      <c r="E108" s="274" t="str">
        <f>IF(住宅用途!I47="","",F108)</f>
        <v/>
      </c>
      <c r="F108" s="274">
        <f>住宅用途!I47</f>
        <v>0</v>
      </c>
      <c r="G108" s="315" t="s">
        <v>658</v>
      </c>
      <c r="H108" s="345" t="s">
        <v>659</v>
      </c>
    </row>
    <row r="109" spans="1:11" ht="23.25" customHeight="1">
      <c r="A109" s="314"/>
      <c r="B109" s="254"/>
      <c r="C109" s="260" t="s">
        <v>978</v>
      </c>
      <c r="D109" s="581" t="s">
        <v>981</v>
      </c>
      <c r="E109" s="274" t="str">
        <f>IF(住宅用途!M47="","",F109)</f>
        <v/>
      </c>
      <c r="F109" s="297">
        <f>住宅用途!M47</f>
        <v>0</v>
      </c>
      <c r="G109" s="315" t="s">
        <v>658</v>
      </c>
      <c r="H109" s="345" t="s">
        <v>659</v>
      </c>
    </row>
    <row r="110" spans="1:11" ht="23.25" customHeight="1">
      <c r="A110" s="314"/>
      <c r="B110" s="254"/>
      <c r="C110" s="260" t="s">
        <v>978</v>
      </c>
      <c r="D110" s="581" t="s">
        <v>982</v>
      </c>
      <c r="E110" s="274" t="str">
        <f>IF(住宅用途!Q47="","",F110)</f>
        <v/>
      </c>
      <c r="F110" s="297">
        <f>住宅用途!Q47</f>
        <v>0</v>
      </c>
      <c r="G110" s="315" t="s">
        <v>658</v>
      </c>
      <c r="H110" s="345" t="s">
        <v>659</v>
      </c>
    </row>
    <row r="111" spans="1:11" ht="23.25" customHeight="1">
      <c r="A111" s="314"/>
      <c r="B111" s="254"/>
      <c r="C111" s="260" t="s">
        <v>983</v>
      </c>
      <c r="D111" s="580" t="s">
        <v>984</v>
      </c>
      <c r="E111" s="274" t="str">
        <f>IF(住宅用途!E48="","",F111)</f>
        <v/>
      </c>
      <c r="F111" s="274">
        <f>住宅用途!E48</f>
        <v>0</v>
      </c>
      <c r="G111" s="315" t="s">
        <v>658</v>
      </c>
      <c r="H111" s="345" t="s">
        <v>659</v>
      </c>
    </row>
    <row r="112" spans="1:11" ht="23.25" customHeight="1">
      <c r="A112" s="314"/>
      <c r="B112" s="254"/>
      <c r="C112" s="260" t="s">
        <v>983</v>
      </c>
      <c r="D112" s="580" t="s">
        <v>985</v>
      </c>
      <c r="E112" s="274" t="str">
        <f>IF(住宅用途!I48="","",F112)</f>
        <v/>
      </c>
      <c r="F112" s="274">
        <f>住宅用途!I48</f>
        <v>0</v>
      </c>
      <c r="G112" s="315" t="s">
        <v>658</v>
      </c>
      <c r="H112" s="345" t="s">
        <v>659</v>
      </c>
    </row>
    <row r="113" spans="1:11" ht="23.25" customHeight="1">
      <c r="A113" s="314"/>
      <c r="B113" s="254"/>
      <c r="C113" s="260" t="s">
        <v>983</v>
      </c>
      <c r="D113" s="581" t="s">
        <v>986</v>
      </c>
      <c r="E113" s="274" t="str">
        <f>IF(住宅用途!M48="","",F113)</f>
        <v/>
      </c>
      <c r="F113" s="297">
        <f>住宅用途!M48</f>
        <v>0</v>
      </c>
      <c r="G113" s="315" t="s">
        <v>658</v>
      </c>
      <c r="H113" s="345" t="s">
        <v>659</v>
      </c>
    </row>
    <row r="114" spans="1:11" ht="23.25" customHeight="1">
      <c r="A114" s="314"/>
      <c r="B114" s="254"/>
      <c r="C114" s="260" t="s">
        <v>983</v>
      </c>
      <c r="D114" s="581" t="s">
        <v>987</v>
      </c>
      <c r="E114" s="274" t="str">
        <f>IF(住宅用途!Q48="","",F114)</f>
        <v/>
      </c>
      <c r="F114" s="297">
        <f>住宅用途!Q48</f>
        <v>0</v>
      </c>
      <c r="G114" s="315" t="s">
        <v>658</v>
      </c>
      <c r="H114" s="345" t="s">
        <v>659</v>
      </c>
    </row>
    <row r="115" spans="1:11" ht="23.25" customHeight="1">
      <c r="A115" s="314"/>
      <c r="B115" s="254"/>
      <c r="C115" s="260" t="s">
        <v>988</v>
      </c>
      <c r="D115" s="580" t="s">
        <v>989</v>
      </c>
      <c r="E115" s="274" t="str">
        <f>F115</f>
        <v/>
      </c>
      <c r="F115" s="274" t="str">
        <f>住宅用途!E49</f>
        <v/>
      </c>
      <c r="G115" s="315" t="s">
        <v>658</v>
      </c>
      <c r="H115" s="345" t="s">
        <v>659</v>
      </c>
    </row>
    <row r="116" spans="1:11" ht="23.25" customHeight="1">
      <c r="A116" s="314"/>
      <c r="B116" s="254"/>
      <c r="C116" s="260" t="s">
        <v>988</v>
      </c>
      <c r="D116" s="580" t="s">
        <v>990</v>
      </c>
      <c r="E116" s="274" t="str">
        <f t="shared" ref="E116:E118" si="3">F116</f>
        <v/>
      </c>
      <c r="F116" s="274" t="str">
        <f>住宅用途!I49</f>
        <v/>
      </c>
      <c r="G116" s="315" t="s">
        <v>658</v>
      </c>
      <c r="H116" s="345" t="s">
        <v>659</v>
      </c>
    </row>
    <row r="117" spans="1:11" ht="23.25" customHeight="1">
      <c r="A117" s="314"/>
      <c r="B117" s="254"/>
      <c r="C117" s="260" t="s">
        <v>988</v>
      </c>
      <c r="D117" s="581" t="s">
        <v>991</v>
      </c>
      <c r="E117" s="274" t="str">
        <f t="shared" si="3"/>
        <v/>
      </c>
      <c r="F117" s="297" t="str">
        <f>住宅用途!M49</f>
        <v/>
      </c>
      <c r="G117" s="315" t="s">
        <v>658</v>
      </c>
      <c r="H117" s="345" t="s">
        <v>659</v>
      </c>
    </row>
    <row r="118" spans="1:11" ht="23.25" customHeight="1">
      <c r="A118" s="314"/>
      <c r="B118" s="254"/>
      <c r="C118" s="260" t="s">
        <v>988</v>
      </c>
      <c r="D118" s="581" t="s">
        <v>992</v>
      </c>
      <c r="E118" s="274" t="str">
        <f t="shared" si="3"/>
        <v/>
      </c>
      <c r="F118" s="297" t="str">
        <f>住宅用途!Q49</f>
        <v/>
      </c>
      <c r="G118" s="315" t="s">
        <v>658</v>
      </c>
      <c r="H118" s="345" t="s">
        <v>659</v>
      </c>
    </row>
    <row r="119" spans="1:11" ht="23.25" customHeight="1">
      <c r="A119" s="314"/>
      <c r="B119" s="254"/>
      <c r="C119" s="260" t="s">
        <v>945</v>
      </c>
      <c r="D119" s="580" t="s">
        <v>993</v>
      </c>
      <c r="E119" s="258" t="str">
        <f>住宅用途!AJ60</f>
        <v/>
      </c>
      <c r="F119" s="258">
        <f>住宅用途!E50</f>
        <v>0</v>
      </c>
      <c r="G119" s="262" t="s">
        <v>1619</v>
      </c>
      <c r="H119" s="262" t="s">
        <v>1615</v>
      </c>
      <c r="I119" s="643" t="s">
        <v>1587</v>
      </c>
      <c r="J119" s="646">
        <v>43847</v>
      </c>
      <c r="K119" s="649" t="s">
        <v>1614</v>
      </c>
    </row>
    <row r="120" spans="1:11" ht="23.25" customHeight="1">
      <c r="A120" s="314"/>
      <c r="B120" s="254"/>
      <c r="C120" s="260" t="s">
        <v>946</v>
      </c>
      <c r="D120" s="580" t="s">
        <v>994</v>
      </c>
      <c r="E120" s="258" t="str">
        <f>住宅用途!AT51</f>
        <v/>
      </c>
      <c r="F120" s="258">
        <f>住宅用途!E51</f>
        <v>0</v>
      </c>
      <c r="G120" s="271" t="s">
        <v>705</v>
      </c>
      <c r="H120" s="271" t="s">
        <v>922</v>
      </c>
    </row>
    <row r="121" spans="1:11" ht="23.25" customHeight="1">
      <c r="A121" s="314"/>
      <c r="B121" s="254"/>
      <c r="C121" s="260" t="s">
        <v>946</v>
      </c>
      <c r="D121" s="580" t="s">
        <v>995</v>
      </c>
      <c r="E121" s="258" t="str">
        <f>住宅用途!AT52</f>
        <v/>
      </c>
      <c r="F121" s="258">
        <f>住宅用途!E52</f>
        <v>0</v>
      </c>
      <c r="G121" s="271" t="s">
        <v>705</v>
      </c>
      <c r="H121" s="271" t="s">
        <v>922</v>
      </c>
    </row>
    <row r="122" spans="1:11" ht="23.25" customHeight="1">
      <c r="A122" s="314"/>
      <c r="B122" s="254"/>
      <c r="C122" s="260" t="s">
        <v>946</v>
      </c>
      <c r="D122" s="580" t="s">
        <v>996</v>
      </c>
      <c r="E122" s="258" t="str">
        <f>住宅用途!AT53</f>
        <v/>
      </c>
      <c r="F122" s="258">
        <f>住宅用途!E53</f>
        <v>0</v>
      </c>
      <c r="G122" s="271" t="s">
        <v>705</v>
      </c>
      <c r="H122" s="271" t="s">
        <v>922</v>
      </c>
    </row>
    <row r="123" spans="1:11" ht="23.25" customHeight="1">
      <c r="A123" s="314"/>
      <c r="B123" s="254"/>
      <c r="C123" s="260" t="s">
        <v>946</v>
      </c>
      <c r="D123" s="580" t="s">
        <v>997</v>
      </c>
      <c r="E123" s="258" t="str">
        <f>住宅用途!AT54</f>
        <v/>
      </c>
      <c r="F123" s="258">
        <f>住宅用途!E54</f>
        <v>0</v>
      </c>
      <c r="G123" s="271" t="s">
        <v>705</v>
      </c>
      <c r="H123" s="271" t="s">
        <v>922</v>
      </c>
    </row>
    <row r="124" spans="1:11" ht="23.25" customHeight="1">
      <c r="A124" s="314"/>
      <c r="B124" s="254"/>
      <c r="C124" s="260" t="s">
        <v>946</v>
      </c>
      <c r="D124" s="580" t="s">
        <v>998</v>
      </c>
      <c r="E124" s="258" t="str">
        <f>住宅用途!AT55</f>
        <v/>
      </c>
      <c r="F124" s="258">
        <f>住宅用途!E55</f>
        <v>0</v>
      </c>
      <c r="G124" s="271" t="s">
        <v>705</v>
      </c>
      <c r="H124" s="271" t="s">
        <v>922</v>
      </c>
    </row>
    <row r="125" spans="1:11" ht="23.25" customHeight="1">
      <c r="A125" s="314"/>
      <c r="B125" s="254"/>
      <c r="C125" s="260" t="s">
        <v>946</v>
      </c>
      <c r="D125" s="580" t="s">
        <v>999</v>
      </c>
      <c r="E125" s="258" t="str">
        <f>住宅用途!AT56</f>
        <v/>
      </c>
      <c r="F125" s="258">
        <f>住宅用途!E56</f>
        <v>0</v>
      </c>
      <c r="G125" s="271" t="s">
        <v>705</v>
      </c>
      <c r="H125" s="271" t="s">
        <v>922</v>
      </c>
    </row>
    <row r="126" spans="1:11" ht="23.25" customHeight="1">
      <c r="A126" s="314"/>
      <c r="B126" s="254"/>
      <c r="C126" s="260" t="s">
        <v>946</v>
      </c>
      <c r="D126" s="580" t="s">
        <v>1000</v>
      </c>
      <c r="E126" s="258" t="str">
        <f>住宅用途!AT57</f>
        <v/>
      </c>
      <c r="F126" s="258">
        <f>住宅用途!E57</f>
        <v>0</v>
      </c>
      <c r="G126" s="271" t="s">
        <v>705</v>
      </c>
      <c r="H126" s="271" t="s">
        <v>922</v>
      </c>
    </row>
    <row r="127" spans="1:11" ht="23.25" customHeight="1">
      <c r="A127" s="314"/>
      <c r="B127" s="254"/>
      <c r="C127" s="260" t="s">
        <v>946</v>
      </c>
      <c r="D127" s="580" t="s">
        <v>1001</v>
      </c>
      <c r="E127" s="258" t="str">
        <f>住宅用途!AT58</f>
        <v/>
      </c>
      <c r="F127" s="258">
        <f>住宅用途!E58</f>
        <v>0</v>
      </c>
      <c r="G127" s="271" t="s">
        <v>705</v>
      </c>
      <c r="H127" s="271" t="s">
        <v>922</v>
      </c>
    </row>
    <row r="128" spans="1:11" ht="23.25" customHeight="1">
      <c r="A128" s="314"/>
      <c r="B128" s="254"/>
      <c r="C128" s="260" t="s">
        <v>946</v>
      </c>
      <c r="D128" s="580" t="s">
        <v>1002</v>
      </c>
      <c r="E128" s="274" t="str">
        <f t="shared" ref="E128" si="4">IF(F128=0,"",F128)</f>
        <v/>
      </c>
      <c r="F128" s="258">
        <f>住宅用途!H58</f>
        <v>0</v>
      </c>
      <c r="G128" s="255" t="s">
        <v>699</v>
      </c>
      <c r="H128" s="257"/>
    </row>
    <row r="129" spans="1:8" ht="23.25" customHeight="1">
      <c r="A129" s="314"/>
      <c r="B129" s="254"/>
      <c r="C129" s="260" t="s">
        <v>947</v>
      </c>
      <c r="D129" s="580" t="s">
        <v>1003</v>
      </c>
      <c r="E129" s="258" t="str">
        <f>住宅用途!AT59</f>
        <v/>
      </c>
      <c r="F129" s="258">
        <f>住宅用途!E59</f>
        <v>0</v>
      </c>
      <c r="G129" s="271" t="s">
        <v>705</v>
      </c>
      <c r="H129" s="271" t="s">
        <v>922</v>
      </c>
    </row>
    <row r="130" spans="1:8" ht="23.25" customHeight="1">
      <c r="A130" s="314"/>
      <c r="B130" s="254"/>
      <c r="C130" s="260" t="s">
        <v>1004</v>
      </c>
      <c r="D130" s="580" t="s">
        <v>1005</v>
      </c>
      <c r="E130" s="258" t="str">
        <f>住宅用途!AT61</f>
        <v/>
      </c>
      <c r="F130" s="258">
        <f>住宅用途!E61</f>
        <v>0</v>
      </c>
      <c r="G130" s="271" t="s">
        <v>705</v>
      </c>
      <c r="H130" s="271" t="s">
        <v>922</v>
      </c>
    </row>
    <row r="131" spans="1:8" ht="23.25" customHeight="1">
      <c r="A131" s="314"/>
      <c r="B131" s="254"/>
      <c r="C131" s="260" t="s">
        <v>1004</v>
      </c>
      <c r="D131" s="580" t="s">
        <v>1006</v>
      </c>
      <c r="E131" s="258" t="str">
        <f>住宅用途!AT62</f>
        <v/>
      </c>
      <c r="F131" s="258">
        <f>住宅用途!E62</f>
        <v>0</v>
      </c>
      <c r="G131" s="271" t="s">
        <v>705</v>
      </c>
      <c r="H131" s="271" t="s">
        <v>922</v>
      </c>
    </row>
    <row r="132" spans="1:8" ht="23.25" customHeight="1">
      <c r="A132" s="314"/>
      <c r="B132" s="254"/>
      <c r="C132" s="260" t="s">
        <v>1004</v>
      </c>
      <c r="D132" s="580" t="s">
        <v>16</v>
      </c>
      <c r="E132" s="258" t="str">
        <f>住宅用途!AT63</f>
        <v/>
      </c>
      <c r="F132" s="258">
        <f>住宅用途!E63</f>
        <v>0</v>
      </c>
      <c r="G132" s="271" t="s">
        <v>705</v>
      </c>
      <c r="H132" s="271" t="s">
        <v>922</v>
      </c>
    </row>
    <row r="133" spans="1:8" ht="23.25" customHeight="1">
      <c r="A133" s="314"/>
      <c r="B133" s="254"/>
      <c r="C133" s="260" t="s">
        <v>1007</v>
      </c>
      <c r="D133" s="580" t="s">
        <v>1008</v>
      </c>
      <c r="E133" s="258" t="str">
        <f>住宅用途!AT64</f>
        <v/>
      </c>
      <c r="F133" s="258">
        <f>住宅用途!E64</f>
        <v>0</v>
      </c>
      <c r="G133" s="271" t="s">
        <v>705</v>
      </c>
      <c r="H133" s="271" t="s">
        <v>922</v>
      </c>
    </row>
    <row r="134" spans="1:8" ht="23.25" customHeight="1">
      <c r="A134" s="314"/>
      <c r="B134" s="254"/>
      <c r="C134" s="260" t="s">
        <v>1007</v>
      </c>
      <c r="D134" s="580" t="s">
        <v>1009</v>
      </c>
      <c r="E134" s="258" t="str">
        <f>住宅用途!AT65</f>
        <v/>
      </c>
      <c r="F134" s="258">
        <f>住宅用途!E65</f>
        <v>0</v>
      </c>
      <c r="G134" s="271" t="s">
        <v>705</v>
      </c>
      <c r="H134" s="271" t="s">
        <v>922</v>
      </c>
    </row>
    <row r="135" spans="1:8" ht="23.25" customHeight="1">
      <c r="A135" s="314"/>
      <c r="B135" s="254"/>
      <c r="C135" s="260" t="s">
        <v>1007</v>
      </c>
      <c r="D135" s="580" t="s">
        <v>1010</v>
      </c>
      <c r="E135" s="258" t="str">
        <f>住宅用途!AT66</f>
        <v/>
      </c>
      <c r="F135" s="258">
        <f>住宅用途!E66</f>
        <v>0</v>
      </c>
      <c r="G135" s="271" t="s">
        <v>705</v>
      </c>
      <c r="H135" s="271" t="s">
        <v>922</v>
      </c>
    </row>
    <row r="136" spans="1:8" ht="23.25" customHeight="1">
      <c r="A136" s="314"/>
      <c r="B136" s="254"/>
      <c r="C136" s="260" t="s">
        <v>1007</v>
      </c>
      <c r="D136" s="580" t="s">
        <v>1011</v>
      </c>
      <c r="E136" s="258" t="str">
        <f>住宅用途!AT67</f>
        <v/>
      </c>
      <c r="F136" s="258">
        <f>住宅用途!E67</f>
        <v>0</v>
      </c>
      <c r="G136" s="271" t="s">
        <v>705</v>
      </c>
      <c r="H136" s="271" t="s">
        <v>922</v>
      </c>
    </row>
    <row r="137" spans="1:8" ht="23.25" customHeight="1">
      <c r="A137" s="314"/>
      <c r="B137" s="254"/>
      <c r="C137" s="260" t="s">
        <v>1007</v>
      </c>
      <c r="D137" s="581" t="s">
        <v>1012</v>
      </c>
      <c r="E137" s="258" t="str">
        <f>住宅用途!AT68</f>
        <v/>
      </c>
      <c r="F137" s="258">
        <f>住宅用途!E68</f>
        <v>0</v>
      </c>
      <c r="G137" s="271" t="s">
        <v>705</v>
      </c>
      <c r="H137" s="271" t="s">
        <v>922</v>
      </c>
    </row>
    <row r="138" spans="1:8" ht="23.25" customHeight="1">
      <c r="A138" s="314"/>
      <c r="B138" s="254"/>
      <c r="C138" s="260" t="s">
        <v>1013</v>
      </c>
      <c r="D138" s="580" t="s">
        <v>1014</v>
      </c>
      <c r="E138" s="258" t="str">
        <f>住宅用途!AT69</f>
        <v/>
      </c>
      <c r="F138" s="258">
        <f>住宅用途!E69</f>
        <v>0</v>
      </c>
      <c r="G138" s="271" t="s">
        <v>705</v>
      </c>
      <c r="H138" s="271" t="s">
        <v>922</v>
      </c>
    </row>
    <row r="139" spans="1:8" ht="23.25" customHeight="1">
      <c r="A139" s="314"/>
      <c r="B139" s="254"/>
      <c r="C139" s="260" t="s">
        <v>1015</v>
      </c>
      <c r="D139" s="580" t="s">
        <v>1016</v>
      </c>
      <c r="E139" s="258" t="str">
        <f>住宅用途!AT70</f>
        <v/>
      </c>
      <c r="F139" s="258">
        <f>住宅用途!E70</f>
        <v>0</v>
      </c>
      <c r="G139" s="271" t="s">
        <v>705</v>
      </c>
      <c r="H139" s="271" t="s">
        <v>922</v>
      </c>
    </row>
    <row r="140" spans="1:8" ht="23.25" customHeight="1">
      <c r="A140" s="314"/>
      <c r="B140" s="254"/>
      <c r="C140" s="260" t="s">
        <v>1015</v>
      </c>
      <c r="D140" s="580" t="s">
        <v>1017</v>
      </c>
      <c r="E140" s="258" t="str">
        <f>住宅用途!AT71</f>
        <v/>
      </c>
      <c r="F140" s="258">
        <f>住宅用途!E71</f>
        <v>0</v>
      </c>
      <c r="G140" s="271" t="s">
        <v>705</v>
      </c>
      <c r="H140" s="271" t="s">
        <v>922</v>
      </c>
    </row>
    <row r="141" spans="1:8" ht="23.25" customHeight="1">
      <c r="A141" s="314"/>
      <c r="B141" s="254"/>
      <c r="C141" s="260" t="s">
        <v>1018</v>
      </c>
      <c r="D141" s="580" t="s">
        <v>1014</v>
      </c>
      <c r="E141" s="258" t="str">
        <f>住宅用途!AT72</f>
        <v/>
      </c>
      <c r="F141" s="258">
        <f>住宅用途!E72</f>
        <v>0</v>
      </c>
      <c r="G141" s="271" t="s">
        <v>705</v>
      </c>
      <c r="H141" s="271" t="s">
        <v>922</v>
      </c>
    </row>
    <row r="142" spans="1:8" ht="23.25" customHeight="1">
      <c r="A142" s="314"/>
      <c r="B142" s="254"/>
      <c r="C142" s="260" t="s">
        <v>1019</v>
      </c>
      <c r="D142" s="580" t="s">
        <v>1020</v>
      </c>
      <c r="E142" s="258" t="str">
        <f>住宅用途!AT74</f>
        <v/>
      </c>
      <c r="F142" s="258">
        <f>住宅用途!E74</f>
        <v>0</v>
      </c>
      <c r="G142" s="271" t="s">
        <v>705</v>
      </c>
      <c r="H142" s="271" t="s">
        <v>922</v>
      </c>
    </row>
    <row r="143" spans="1:8" ht="23.25" customHeight="1">
      <c r="A143" s="314"/>
      <c r="B143" s="254"/>
      <c r="C143" s="260" t="s">
        <v>1021</v>
      </c>
      <c r="D143" s="580" t="s">
        <v>1022</v>
      </c>
      <c r="E143" s="258" t="str">
        <f>住宅用途!AT75</f>
        <v/>
      </c>
      <c r="F143" s="258">
        <f>住宅用途!E75</f>
        <v>0</v>
      </c>
      <c r="G143" s="271" t="s">
        <v>705</v>
      </c>
      <c r="H143" s="271" t="s">
        <v>922</v>
      </c>
    </row>
    <row r="144" spans="1:8" ht="23.25" customHeight="1">
      <c r="A144" s="314"/>
      <c r="B144" s="254"/>
      <c r="C144" s="260" t="s">
        <v>1023</v>
      </c>
      <c r="D144" s="580" t="s">
        <v>475</v>
      </c>
      <c r="E144" s="258" t="str">
        <f>住宅用途!AT76</f>
        <v/>
      </c>
      <c r="F144" s="258">
        <f>住宅用途!E76</f>
        <v>0</v>
      </c>
      <c r="G144" s="271" t="s">
        <v>705</v>
      </c>
      <c r="H144" s="271" t="s">
        <v>922</v>
      </c>
    </row>
    <row r="145" spans="1:8" ht="23.25" customHeight="1">
      <c r="A145" s="314"/>
      <c r="B145" s="254"/>
      <c r="C145" s="260" t="s">
        <v>1023</v>
      </c>
      <c r="D145" s="580" t="s">
        <v>476</v>
      </c>
      <c r="E145" s="258" t="str">
        <f>住宅用途!AT77</f>
        <v/>
      </c>
      <c r="F145" s="258">
        <f>住宅用途!E77</f>
        <v>0</v>
      </c>
      <c r="G145" s="271" t="s">
        <v>705</v>
      </c>
      <c r="H145" s="271" t="s">
        <v>922</v>
      </c>
    </row>
    <row r="146" spans="1:8" ht="23.25" customHeight="1">
      <c r="A146" s="314"/>
      <c r="B146" s="254"/>
      <c r="C146" s="260" t="s">
        <v>1023</v>
      </c>
      <c r="D146" s="580" t="s">
        <v>477</v>
      </c>
      <c r="E146" s="258" t="str">
        <f>住宅用途!AT78</f>
        <v/>
      </c>
      <c r="F146" s="258">
        <f>住宅用途!E78</f>
        <v>0</v>
      </c>
      <c r="G146" s="271" t="s">
        <v>705</v>
      </c>
      <c r="H146" s="271" t="s">
        <v>922</v>
      </c>
    </row>
    <row r="147" spans="1:8" ht="23.25" customHeight="1">
      <c r="A147" s="314"/>
      <c r="B147" s="254"/>
      <c r="C147" s="260" t="s">
        <v>1024</v>
      </c>
      <c r="D147" s="580" t="s">
        <v>478</v>
      </c>
      <c r="E147" s="258" t="str">
        <f>住宅用途!AT79</f>
        <v/>
      </c>
      <c r="F147" s="258">
        <f>住宅用途!E79</f>
        <v>0</v>
      </c>
      <c r="G147" s="271" t="s">
        <v>705</v>
      </c>
      <c r="H147" s="271" t="s">
        <v>922</v>
      </c>
    </row>
    <row r="148" spans="1:8" ht="23.25" customHeight="1">
      <c r="A148" s="314"/>
      <c r="B148" s="254"/>
      <c r="C148" s="260" t="s">
        <v>1024</v>
      </c>
      <c r="D148" s="583" t="s">
        <v>1025</v>
      </c>
      <c r="E148" s="258" t="str">
        <f>住宅用途!AT80</f>
        <v/>
      </c>
      <c r="F148" s="258">
        <f>住宅用途!E80</f>
        <v>0</v>
      </c>
      <c r="G148" s="271" t="s">
        <v>705</v>
      </c>
      <c r="H148" s="271" t="s">
        <v>922</v>
      </c>
    </row>
    <row r="149" spans="1:8" ht="23.25" customHeight="1">
      <c r="A149" s="314"/>
      <c r="B149" s="254"/>
      <c r="C149" s="260" t="s">
        <v>1024</v>
      </c>
      <c r="D149" s="580" t="s">
        <v>1026</v>
      </c>
      <c r="E149" s="276" t="str">
        <f>IF(住宅用途!I80="","",F149)</f>
        <v/>
      </c>
      <c r="F149" s="276">
        <f>住宅用途!I80</f>
        <v>0</v>
      </c>
      <c r="G149" s="255" t="s">
        <v>658</v>
      </c>
      <c r="H149" s="257" t="s">
        <v>1274</v>
      </c>
    </row>
    <row r="150" spans="1:8" ht="23.25" customHeight="1">
      <c r="A150" s="314"/>
      <c r="B150" s="254"/>
      <c r="C150" s="260" t="s">
        <v>1024</v>
      </c>
      <c r="D150" s="580" t="s">
        <v>1001</v>
      </c>
      <c r="E150" s="258" t="str">
        <f>住宅用途!AT81</f>
        <v/>
      </c>
      <c r="F150" s="258">
        <f>住宅用途!E81</f>
        <v>0</v>
      </c>
      <c r="G150" s="271" t="s">
        <v>705</v>
      </c>
      <c r="H150" s="271" t="s">
        <v>922</v>
      </c>
    </row>
    <row r="151" spans="1:8" ht="23.25" customHeight="1">
      <c r="A151" s="314"/>
      <c r="B151" s="254"/>
      <c r="C151" s="260" t="s">
        <v>1024</v>
      </c>
      <c r="D151" s="580" t="s">
        <v>1002</v>
      </c>
      <c r="E151" s="274" t="str">
        <f>IF(F151=0,"",F151)</f>
        <v/>
      </c>
      <c r="F151" s="258">
        <f>住宅用途!H81</f>
        <v>0</v>
      </c>
      <c r="G151" s="255" t="s">
        <v>699</v>
      </c>
      <c r="H151" s="257"/>
    </row>
    <row r="152" spans="1:8" ht="23.25" customHeight="1">
      <c r="A152" s="314"/>
      <c r="B152" s="254"/>
      <c r="C152" s="260" t="s">
        <v>949</v>
      </c>
      <c r="D152" s="580" t="s">
        <v>677</v>
      </c>
      <c r="E152" s="258">
        <f>住宅用途!AB42</f>
        <v>1</v>
      </c>
      <c r="F152" s="258" t="str">
        <f>住宅用途!P39</f>
        <v>適用する</v>
      </c>
      <c r="G152" s="271" t="s">
        <v>705</v>
      </c>
      <c r="H152" s="271" t="s">
        <v>922</v>
      </c>
    </row>
    <row r="153" spans="1:8" ht="23.25" customHeight="1">
      <c r="A153" s="314"/>
      <c r="B153" s="254"/>
      <c r="C153" s="260" t="s">
        <v>949</v>
      </c>
      <c r="D153" s="580" t="s">
        <v>680</v>
      </c>
      <c r="E153" s="258">
        <f ca="1">住宅用途!AF42</f>
        <v>1</v>
      </c>
      <c r="F153" s="258" t="str">
        <f ca="1">住宅用途!U39</f>
        <v>段階1</v>
      </c>
      <c r="G153" s="271" t="s">
        <v>681</v>
      </c>
      <c r="H153" s="271" t="s">
        <v>682</v>
      </c>
    </row>
    <row r="154" spans="1:8" ht="23.25" customHeight="1">
      <c r="A154" s="314"/>
      <c r="B154" s="259" t="s">
        <v>1027</v>
      </c>
      <c r="C154" s="260" t="s">
        <v>1028</v>
      </c>
      <c r="D154" s="580" t="s">
        <v>805</v>
      </c>
      <c r="E154" s="258" t="str">
        <f>住宅用途!AT86</f>
        <v/>
      </c>
      <c r="F154" s="258">
        <f>住宅用途!E86</f>
        <v>0</v>
      </c>
      <c r="G154" s="271" t="s">
        <v>705</v>
      </c>
      <c r="H154" s="271" t="s">
        <v>922</v>
      </c>
    </row>
    <row r="155" spans="1:8" ht="23.25" customHeight="1">
      <c r="A155" s="314"/>
      <c r="B155" s="254"/>
      <c r="C155" s="260" t="s">
        <v>1028</v>
      </c>
      <c r="D155" s="580" t="s">
        <v>806</v>
      </c>
      <c r="E155" s="258" t="str">
        <f>住宅用途!AT87</f>
        <v/>
      </c>
      <c r="F155" s="258">
        <f>住宅用途!E87</f>
        <v>0</v>
      </c>
      <c r="G155" s="271" t="s">
        <v>705</v>
      </c>
      <c r="H155" s="271" t="s">
        <v>922</v>
      </c>
    </row>
    <row r="156" spans="1:8" ht="23.25" customHeight="1">
      <c r="A156" s="314"/>
      <c r="B156" s="254"/>
      <c r="C156" s="260" t="s">
        <v>1028</v>
      </c>
      <c r="D156" s="580" t="s">
        <v>1029</v>
      </c>
      <c r="E156" s="258" t="str">
        <f>住宅用途!AT88</f>
        <v/>
      </c>
      <c r="F156" s="258">
        <f>住宅用途!E88</f>
        <v>0</v>
      </c>
      <c r="G156" s="271" t="s">
        <v>705</v>
      </c>
      <c r="H156" s="271" t="s">
        <v>922</v>
      </c>
    </row>
    <row r="157" spans="1:8" ht="23.25" customHeight="1">
      <c r="A157" s="314"/>
      <c r="B157" s="254"/>
      <c r="C157" s="260" t="s">
        <v>1028</v>
      </c>
      <c r="D157" s="580" t="s">
        <v>808</v>
      </c>
      <c r="E157" s="258" t="str">
        <f>住宅用途!AT89</f>
        <v/>
      </c>
      <c r="F157" s="258">
        <f>住宅用途!E89</f>
        <v>0</v>
      </c>
      <c r="G157" s="271" t="s">
        <v>705</v>
      </c>
      <c r="H157" s="271" t="s">
        <v>922</v>
      </c>
    </row>
    <row r="158" spans="1:8" ht="23.25" customHeight="1">
      <c r="A158" s="314"/>
      <c r="B158" s="254"/>
      <c r="C158" s="260" t="s">
        <v>1028</v>
      </c>
      <c r="D158" s="580" t="s">
        <v>809</v>
      </c>
      <c r="E158" s="258" t="str">
        <f>住宅用途!AT90</f>
        <v/>
      </c>
      <c r="F158" s="258">
        <f>住宅用途!E90</f>
        <v>0</v>
      </c>
      <c r="G158" s="271" t="s">
        <v>705</v>
      </c>
      <c r="H158" s="271" t="s">
        <v>922</v>
      </c>
    </row>
    <row r="159" spans="1:8" ht="23.25" customHeight="1">
      <c r="A159" s="314"/>
      <c r="B159" s="254"/>
      <c r="C159" s="260" t="s">
        <v>1028</v>
      </c>
      <c r="D159" s="580" t="s">
        <v>1030</v>
      </c>
      <c r="E159" s="258" t="str">
        <f>住宅用途!AT91</f>
        <v/>
      </c>
      <c r="F159" s="258">
        <f>住宅用途!E91</f>
        <v>0</v>
      </c>
      <c r="G159" s="271" t="s">
        <v>705</v>
      </c>
      <c r="H159" s="271" t="s">
        <v>922</v>
      </c>
    </row>
    <row r="160" spans="1:8" ht="23.25" customHeight="1">
      <c r="A160" s="314"/>
      <c r="B160" s="254"/>
      <c r="C160" s="260" t="s">
        <v>1028</v>
      </c>
      <c r="D160" s="580" t="s">
        <v>811</v>
      </c>
      <c r="E160" s="258" t="str">
        <f>住宅用途!AT92</f>
        <v/>
      </c>
      <c r="F160" s="258">
        <f>住宅用途!E92</f>
        <v>0</v>
      </c>
      <c r="G160" s="271" t="s">
        <v>705</v>
      </c>
      <c r="H160" s="271" t="s">
        <v>922</v>
      </c>
    </row>
    <row r="161" spans="1:8" ht="23.25" customHeight="1">
      <c r="A161" s="314"/>
      <c r="B161" s="254"/>
      <c r="C161" s="260" t="s">
        <v>940</v>
      </c>
      <c r="D161" s="580" t="s">
        <v>812</v>
      </c>
      <c r="E161" s="258" t="str">
        <f>住宅用途!AT93</f>
        <v/>
      </c>
      <c r="F161" s="258">
        <f>住宅用途!E93</f>
        <v>0</v>
      </c>
      <c r="G161" s="271" t="s">
        <v>705</v>
      </c>
      <c r="H161" s="271" t="s">
        <v>922</v>
      </c>
    </row>
    <row r="162" spans="1:8" ht="23.25" customHeight="1">
      <c r="A162" s="314"/>
      <c r="B162" s="254"/>
      <c r="C162" s="260" t="s">
        <v>940</v>
      </c>
      <c r="D162" s="580" t="s">
        <v>813</v>
      </c>
      <c r="E162" s="258" t="str">
        <f>住宅用途!AT94</f>
        <v/>
      </c>
      <c r="F162" s="258">
        <f>住宅用途!E94</f>
        <v>0</v>
      </c>
      <c r="G162" s="271" t="s">
        <v>705</v>
      </c>
      <c r="H162" s="271" t="s">
        <v>922</v>
      </c>
    </row>
    <row r="163" spans="1:8" ht="23.25" customHeight="1">
      <c r="A163" s="314"/>
      <c r="B163" s="254"/>
      <c r="C163" s="260" t="s">
        <v>949</v>
      </c>
      <c r="D163" s="580" t="s">
        <v>677</v>
      </c>
      <c r="E163" s="258">
        <f>住宅用途!AB88</f>
        <v>1</v>
      </c>
      <c r="F163" s="258" t="str">
        <f>住宅用途!P85</f>
        <v>適用する</v>
      </c>
      <c r="G163" s="271" t="s">
        <v>678</v>
      </c>
      <c r="H163" s="271" t="s">
        <v>679</v>
      </c>
    </row>
    <row r="164" spans="1:8" ht="23.25" customHeight="1">
      <c r="A164" s="314"/>
      <c r="B164" s="254"/>
      <c r="C164" s="260" t="s">
        <v>949</v>
      </c>
      <c r="D164" s="580" t="s">
        <v>680</v>
      </c>
      <c r="E164" s="258">
        <f ca="1">住宅用途!AF88</f>
        <v>1</v>
      </c>
      <c r="F164" s="258" t="str">
        <f ca="1">住宅用途!U85</f>
        <v>段階1</v>
      </c>
      <c r="G164" s="271" t="s">
        <v>681</v>
      </c>
      <c r="H164" s="271" t="s">
        <v>682</v>
      </c>
    </row>
    <row r="165" spans="1:8" ht="23.25" customHeight="1">
      <c r="A165" s="314"/>
      <c r="B165" s="254"/>
      <c r="C165" s="260" t="s">
        <v>1031</v>
      </c>
      <c r="D165" s="580" t="s">
        <v>814</v>
      </c>
      <c r="E165" s="274" t="str">
        <f>IF(F165=0,"",F165)</f>
        <v/>
      </c>
      <c r="F165" s="258">
        <f>住宅用途!E97</f>
        <v>0</v>
      </c>
      <c r="G165" s="255" t="s">
        <v>699</v>
      </c>
      <c r="H165" s="257"/>
    </row>
    <row r="166" spans="1:8" ht="23.25" customHeight="1">
      <c r="A166" s="314"/>
      <c r="B166" s="254"/>
      <c r="C166" s="260" t="s">
        <v>1031</v>
      </c>
      <c r="D166" s="580" t="s">
        <v>815</v>
      </c>
      <c r="E166" s="274" t="str">
        <f>IF(F166=0,"",F166)</f>
        <v/>
      </c>
      <c r="F166" s="258">
        <f>住宅用途!E98</f>
        <v>0</v>
      </c>
      <c r="G166" s="255" t="s">
        <v>699</v>
      </c>
      <c r="H166" s="257"/>
    </row>
    <row r="167" spans="1:8" ht="23.25" customHeight="1">
      <c r="A167" s="314"/>
      <c r="B167" s="254"/>
      <c r="C167" s="260" t="s">
        <v>1032</v>
      </c>
      <c r="D167" s="581" t="s">
        <v>816</v>
      </c>
      <c r="E167" s="274" t="str">
        <f>IF(F167=0,"",F167)</f>
        <v/>
      </c>
      <c r="F167" s="258">
        <f>住宅用途!E99</f>
        <v>0</v>
      </c>
      <c r="G167" s="255" t="s">
        <v>699</v>
      </c>
      <c r="H167" s="257"/>
    </row>
    <row r="168" spans="1:8" ht="23.25" customHeight="1">
      <c r="A168" s="314"/>
      <c r="B168" s="254"/>
      <c r="C168" s="260" t="s">
        <v>1032</v>
      </c>
      <c r="D168" s="581" t="s">
        <v>817</v>
      </c>
      <c r="E168" s="274" t="str">
        <f>IF(F168=0,"",F168)</f>
        <v/>
      </c>
      <c r="F168" s="258">
        <f>住宅用途!E100</f>
        <v>0</v>
      </c>
      <c r="G168" s="255" t="s">
        <v>699</v>
      </c>
      <c r="H168" s="257"/>
    </row>
    <row r="169" spans="1:8" ht="23.25" customHeight="1">
      <c r="A169" s="314"/>
      <c r="B169" s="254"/>
      <c r="C169" s="260" t="s">
        <v>963</v>
      </c>
      <c r="D169" s="580" t="s">
        <v>677</v>
      </c>
      <c r="E169" s="258">
        <f>住宅用途!AB99</f>
        <v>1</v>
      </c>
      <c r="F169" s="258" t="str">
        <f>住宅用途!P96</f>
        <v>適用する</v>
      </c>
      <c r="G169" s="271" t="s">
        <v>678</v>
      </c>
      <c r="H169" s="271" t="s">
        <v>679</v>
      </c>
    </row>
    <row r="170" spans="1:8" ht="23.25" customHeight="1">
      <c r="A170" s="314"/>
      <c r="B170" s="254"/>
      <c r="C170" s="260" t="s">
        <v>963</v>
      </c>
      <c r="D170" s="580" t="s">
        <v>680</v>
      </c>
      <c r="E170" s="258">
        <f ca="1">住宅用途!AF99</f>
        <v>1</v>
      </c>
      <c r="F170" s="258" t="str">
        <f ca="1">住宅用途!U96</f>
        <v>段階1</v>
      </c>
      <c r="G170" s="271" t="s">
        <v>681</v>
      </c>
      <c r="H170" s="271" t="s">
        <v>682</v>
      </c>
    </row>
    <row r="171" spans="1:8" ht="23.25" customHeight="1">
      <c r="A171" s="314"/>
      <c r="B171" s="259" t="s">
        <v>1033</v>
      </c>
      <c r="C171" s="260" t="s">
        <v>1028</v>
      </c>
      <c r="D171" s="580" t="s">
        <v>819</v>
      </c>
      <c r="E171" s="258" t="str">
        <f>住宅用途!AT104</f>
        <v/>
      </c>
      <c r="F171" s="258">
        <f>住宅用途!E104</f>
        <v>0</v>
      </c>
      <c r="G171" s="271" t="s">
        <v>684</v>
      </c>
      <c r="H171" s="271" t="s">
        <v>685</v>
      </c>
    </row>
    <row r="172" spans="1:8" ht="23.25" customHeight="1">
      <c r="A172" s="314"/>
      <c r="B172" s="254"/>
      <c r="C172" s="260" t="s">
        <v>940</v>
      </c>
      <c r="D172" s="580" t="s">
        <v>1308</v>
      </c>
      <c r="E172" s="276" t="str">
        <f>IF(住宅用途!E105="","",F172)</f>
        <v/>
      </c>
      <c r="F172" s="276">
        <f>住宅用途!E105</f>
        <v>0</v>
      </c>
      <c r="G172" s="255" t="s">
        <v>658</v>
      </c>
      <c r="H172" s="257" t="s">
        <v>1302</v>
      </c>
    </row>
    <row r="173" spans="1:8" ht="23.25" customHeight="1">
      <c r="A173" s="314"/>
      <c r="B173" s="254"/>
      <c r="C173" s="260" t="s">
        <v>942</v>
      </c>
      <c r="D173" s="580" t="s">
        <v>820</v>
      </c>
      <c r="E173" s="276" t="str">
        <f>IF(住宅用途!E106="","",F173)</f>
        <v/>
      </c>
      <c r="F173" s="276">
        <f>住宅用途!E106</f>
        <v>0</v>
      </c>
      <c r="G173" s="255" t="s">
        <v>658</v>
      </c>
      <c r="H173" s="257" t="s">
        <v>1302</v>
      </c>
    </row>
    <row r="174" spans="1:8" ht="23.25" customHeight="1">
      <c r="A174" s="314"/>
      <c r="B174" s="254"/>
      <c r="C174" s="260" t="s">
        <v>949</v>
      </c>
      <c r="D174" s="580" t="s">
        <v>677</v>
      </c>
      <c r="E174" s="258">
        <f>住宅用途!AB106</f>
        <v>1</v>
      </c>
      <c r="F174" s="258" t="str">
        <f>住宅用途!P103</f>
        <v>適用する</v>
      </c>
      <c r="G174" s="271" t="s">
        <v>678</v>
      </c>
      <c r="H174" s="271" t="s">
        <v>679</v>
      </c>
    </row>
    <row r="175" spans="1:8" ht="23.25" customHeight="1">
      <c r="A175" s="314"/>
      <c r="B175" s="254"/>
      <c r="C175" s="260" t="s">
        <v>949</v>
      </c>
      <c r="D175" s="580" t="s">
        <v>680</v>
      </c>
      <c r="E175" s="258">
        <f ca="1">住宅用途!AF106</f>
        <v>1</v>
      </c>
      <c r="F175" s="258" t="str">
        <f ca="1">住宅用途!U103</f>
        <v>段階1</v>
      </c>
      <c r="G175" s="271" t="s">
        <v>681</v>
      </c>
      <c r="H175" s="271" t="s">
        <v>682</v>
      </c>
    </row>
    <row r="176" spans="1:8" ht="23.25" customHeight="1">
      <c r="A176" s="314"/>
      <c r="B176" s="254"/>
      <c r="C176" s="260" t="s">
        <v>1031</v>
      </c>
      <c r="D176" s="580" t="s">
        <v>1308</v>
      </c>
      <c r="E176" s="276" t="str">
        <f>IF(住宅用途!E109="","",F176)</f>
        <v/>
      </c>
      <c r="F176" s="276">
        <f>住宅用途!E109</f>
        <v>0</v>
      </c>
      <c r="G176" s="255" t="s">
        <v>658</v>
      </c>
      <c r="H176" s="257" t="s">
        <v>1302</v>
      </c>
    </row>
    <row r="177" spans="1:9" ht="23.25" customHeight="1">
      <c r="A177" s="314"/>
      <c r="B177" s="254"/>
      <c r="C177" s="260" t="s">
        <v>1032</v>
      </c>
      <c r="D177" s="580" t="s">
        <v>820</v>
      </c>
      <c r="E177" s="276" t="str">
        <f>IF(住宅用途!E110="","",F177)</f>
        <v/>
      </c>
      <c r="F177" s="276">
        <f>住宅用途!E110</f>
        <v>0</v>
      </c>
      <c r="G177" s="255" t="s">
        <v>658</v>
      </c>
      <c r="H177" s="257" t="s">
        <v>1302</v>
      </c>
    </row>
    <row r="178" spans="1:9" ht="23.25" customHeight="1">
      <c r="A178" s="314"/>
      <c r="B178" s="254"/>
      <c r="C178" s="260" t="s">
        <v>963</v>
      </c>
      <c r="D178" s="580" t="s">
        <v>677</v>
      </c>
      <c r="E178" s="258">
        <f>住宅用途!AB111</f>
        <v>1</v>
      </c>
      <c r="F178" s="258" t="str">
        <f>住宅用途!P108</f>
        <v>適用する</v>
      </c>
      <c r="G178" s="271" t="s">
        <v>678</v>
      </c>
      <c r="H178" s="271" t="s">
        <v>679</v>
      </c>
    </row>
    <row r="179" spans="1:9" ht="23.25" customHeight="1">
      <c r="A179" s="314"/>
      <c r="B179" s="254"/>
      <c r="C179" s="260" t="s">
        <v>963</v>
      </c>
      <c r="D179" s="580" t="s">
        <v>680</v>
      </c>
      <c r="E179" s="258">
        <f ca="1">住宅用途!AF111</f>
        <v>1</v>
      </c>
      <c r="F179" s="258" t="str">
        <f ca="1">住宅用途!U108</f>
        <v>段階1</v>
      </c>
      <c r="G179" s="271" t="s">
        <v>681</v>
      </c>
      <c r="H179" s="271" t="s">
        <v>682</v>
      </c>
    </row>
    <row r="180" spans="1:9" ht="23.25" customHeight="1">
      <c r="A180" s="314"/>
      <c r="B180" s="259" t="s">
        <v>1034</v>
      </c>
      <c r="C180" s="260" t="s">
        <v>1028</v>
      </c>
      <c r="D180" s="584" t="s">
        <v>1035</v>
      </c>
      <c r="E180" s="263" t="str">
        <f>住宅用途!AT114</f>
        <v/>
      </c>
      <c r="F180" s="263">
        <f>住宅用途!E114</f>
        <v>0</v>
      </c>
      <c r="G180" s="271" t="s">
        <v>705</v>
      </c>
      <c r="H180" s="271" t="s">
        <v>922</v>
      </c>
    </row>
    <row r="181" spans="1:9" ht="23.25" customHeight="1">
      <c r="A181" s="314"/>
      <c r="B181" s="254"/>
      <c r="C181" s="260"/>
      <c r="D181" s="585" t="s">
        <v>1303</v>
      </c>
      <c r="E181" s="263" t="str">
        <f>住宅用途!AT115</f>
        <v/>
      </c>
      <c r="F181" s="263">
        <f>住宅用途!E115</f>
        <v>0</v>
      </c>
      <c r="G181" s="271" t="s">
        <v>705</v>
      </c>
      <c r="H181" s="271" t="s">
        <v>922</v>
      </c>
    </row>
    <row r="182" spans="1:9" ht="23.25" customHeight="1">
      <c r="A182" s="314"/>
      <c r="B182" s="254"/>
      <c r="C182" s="260" t="s">
        <v>940</v>
      </c>
      <c r="D182" s="585" t="s">
        <v>1036</v>
      </c>
      <c r="E182" s="263" t="str">
        <f>住宅用途!AT116</f>
        <v/>
      </c>
      <c r="F182" s="263">
        <f>住宅用途!E116</f>
        <v>0</v>
      </c>
      <c r="G182" s="271" t="s">
        <v>705</v>
      </c>
      <c r="H182" s="271" t="s">
        <v>922</v>
      </c>
    </row>
    <row r="183" spans="1:9" ht="23.25" customHeight="1">
      <c r="A183" s="314"/>
      <c r="B183" s="254"/>
      <c r="C183" s="260"/>
      <c r="D183" s="581" t="s">
        <v>1037</v>
      </c>
      <c r="E183" s="263" t="str">
        <f>住宅用途!AT117</f>
        <v/>
      </c>
      <c r="F183" s="263">
        <f>住宅用途!E117</f>
        <v>0</v>
      </c>
      <c r="G183" s="271" t="s">
        <v>705</v>
      </c>
      <c r="H183" s="271" t="s">
        <v>922</v>
      </c>
    </row>
    <row r="184" spans="1:9" ht="23.25" customHeight="1">
      <c r="A184" s="314"/>
      <c r="B184" s="254"/>
      <c r="C184" s="260"/>
      <c r="D184" s="585" t="s">
        <v>1038</v>
      </c>
      <c r="E184" s="265" t="str">
        <f>住宅用途!AT119</f>
        <v/>
      </c>
      <c r="F184" s="265">
        <f>住宅用途!E119</f>
        <v>0</v>
      </c>
      <c r="G184" s="271" t="s">
        <v>705</v>
      </c>
      <c r="H184" s="271" t="s">
        <v>922</v>
      </c>
    </row>
    <row r="185" spans="1:9" ht="23.25" customHeight="1">
      <c r="A185" s="314"/>
      <c r="B185" s="254"/>
      <c r="C185" s="260" t="s">
        <v>942</v>
      </c>
      <c r="D185" s="585" t="s">
        <v>1039</v>
      </c>
      <c r="E185" s="265" t="str">
        <f>住宅用途!AT120</f>
        <v/>
      </c>
      <c r="F185" s="265">
        <f>住宅用途!E120</f>
        <v>0</v>
      </c>
      <c r="G185" s="271" t="s">
        <v>705</v>
      </c>
      <c r="H185" s="271" t="s">
        <v>922</v>
      </c>
    </row>
    <row r="186" spans="1:9" ht="23.25" customHeight="1">
      <c r="A186" s="314"/>
      <c r="B186" s="254"/>
      <c r="C186" s="260"/>
      <c r="D186" s="581" t="s">
        <v>1040</v>
      </c>
      <c r="E186" s="265" t="str">
        <f>住宅用途!AT121</f>
        <v/>
      </c>
      <c r="F186" s="265">
        <f>住宅用途!E121</f>
        <v>0</v>
      </c>
      <c r="G186" s="271" t="s">
        <v>705</v>
      </c>
      <c r="H186" s="271" t="s">
        <v>922</v>
      </c>
    </row>
    <row r="187" spans="1:9" ht="23.25" customHeight="1">
      <c r="A187" s="314"/>
      <c r="B187" s="254"/>
      <c r="C187" s="260"/>
      <c r="D187" s="581" t="s">
        <v>1041</v>
      </c>
      <c r="E187" s="261" t="str">
        <f>住宅用途!AT123</f>
        <v/>
      </c>
      <c r="F187" s="261">
        <f>住宅用途!E123</f>
        <v>0</v>
      </c>
      <c r="G187" s="271" t="s">
        <v>705</v>
      </c>
      <c r="H187" s="271" t="s">
        <v>922</v>
      </c>
    </row>
    <row r="188" spans="1:9" ht="23.25" customHeight="1">
      <c r="A188" s="314"/>
      <c r="B188" s="254"/>
      <c r="C188" s="260"/>
      <c r="D188" s="581" t="s">
        <v>1042</v>
      </c>
      <c r="E188" s="261" t="str">
        <f>住宅用途!AT125</f>
        <v/>
      </c>
      <c r="F188" s="261">
        <f>住宅用途!E125</f>
        <v>0</v>
      </c>
      <c r="G188" s="271" t="s">
        <v>705</v>
      </c>
      <c r="H188" s="271" t="s">
        <v>922</v>
      </c>
    </row>
    <row r="189" spans="1:9" ht="23.25" customHeight="1">
      <c r="A189" s="314"/>
      <c r="B189" s="254"/>
      <c r="C189" s="260"/>
      <c r="D189" s="580" t="s">
        <v>677</v>
      </c>
      <c r="E189" s="258">
        <f>住宅用途!AB116</f>
        <v>1</v>
      </c>
      <c r="F189" s="258" t="str">
        <f>住宅用途!P113</f>
        <v>適用する</v>
      </c>
      <c r="G189" s="271" t="s">
        <v>678</v>
      </c>
      <c r="H189" s="271" t="s">
        <v>679</v>
      </c>
    </row>
    <row r="190" spans="1:9" ht="23.25" customHeight="1">
      <c r="A190" s="314"/>
      <c r="B190" s="254"/>
      <c r="C190" s="260"/>
      <c r="D190" s="580" t="s">
        <v>680</v>
      </c>
      <c r="E190" s="258">
        <f ca="1">住宅用途!AF116</f>
        <v>1</v>
      </c>
      <c r="F190" s="258" t="str">
        <f ca="1">住宅用途!U113</f>
        <v>段階1</v>
      </c>
      <c r="G190" s="271" t="s">
        <v>681</v>
      </c>
      <c r="H190" s="271" t="s">
        <v>682</v>
      </c>
    </row>
    <row r="191" spans="1:9" ht="23.25" customHeight="1">
      <c r="A191" s="314"/>
      <c r="B191" s="254"/>
      <c r="C191" s="260" t="s">
        <v>1031</v>
      </c>
      <c r="D191" s="580" t="s">
        <v>832</v>
      </c>
      <c r="E191" s="258" t="str">
        <f>住宅用途!AT129</f>
        <v/>
      </c>
      <c r="F191" s="258">
        <f>住宅用途!E129</f>
        <v>0</v>
      </c>
      <c r="G191" s="271" t="s">
        <v>705</v>
      </c>
      <c r="H191" s="271" t="s">
        <v>922</v>
      </c>
      <c r="I191" s="422"/>
    </row>
    <row r="192" spans="1:9" ht="23.25" customHeight="1">
      <c r="A192" s="314"/>
      <c r="B192" s="254"/>
      <c r="D192" s="580" t="s">
        <v>831</v>
      </c>
      <c r="E192" s="258" t="str">
        <f>住宅用途!AT130</f>
        <v/>
      </c>
      <c r="F192" s="258">
        <f>住宅用途!E130</f>
        <v>0</v>
      </c>
      <c r="G192" s="271" t="s">
        <v>705</v>
      </c>
      <c r="H192" s="271" t="s">
        <v>922</v>
      </c>
      <c r="I192" s="423"/>
    </row>
    <row r="193" spans="1:9" ht="23.25" customHeight="1">
      <c r="A193" s="314"/>
      <c r="B193" s="254"/>
      <c r="C193" s="260"/>
      <c r="D193" s="580" t="s">
        <v>834</v>
      </c>
      <c r="E193" s="258" t="str">
        <f>住宅用途!AT132</f>
        <v/>
      </c>
      <c r="F193" s="258">
        <f>住宅用途!E132</f>
        <v>0</v>
      </c>
      <c r="G193" s="271" t="s">
        <v>705</v>
      </c>
      <c r="H193" s="271" t="s">
        <v>922</v>
      </c>
      <c r="I193" s="422"/>
    </row>
    <row r="194" spans="1:9" ht="23.25" customHeight="1">
      <c r="A194" s="314"/>
      <c r="B194" s="254"/>
      <c r="C194" s="260"/>
      <c r="D194" s="580" t="s">
        <v>833</v>
      </c>
      <c r="E194" s="258" t="str">
        <f>住宅用途!AT133</f>
        <v/>
      </c>
      <c r="F194" s="258">
        <f>住宅用途!E133</f>
        <v>0</v>
      </c>
      <c r="G194" s="271" t="s">
        <v>705</v>
      </c>
      <c r="H194" s="271" t="s">
        <v>922</v>
      </c>
      <c r="I194" s="423"/>
    </row>
    <row r="195" spans="1:9" ht="23.25" customHeight="1">
      <c r="A195" s="314"/>
      <c r="B195" s="254"/>
      <c r="C195" s="260"/>
      <c r="D195" s="580" t="s">
        <v>836</v>
      </c>
      <c r="E195" s="258" t="str">
        <f>住宅用途!AT135</f>
        <v/>
      </c>
      <c r="F195" s="258">
        <f>住宅用途!E135</f>
        <v>0</v>
      </c>
      <c r="G195" s="271" t="s">
        <v>705</v>
      </c>
      <c r="H195" s="271" t="s">
        <v>922</v>
      </c>
      <c r="I195" s="422"/>
    </row>
    <row r="196" spans="1:9" ht="23.25" customHeight="1">
      <c r="A196" s="314"/>
      <c r="B196" s="254"/>
      <c r="C196" s="260"/>
      <c r="D196" s="580" t="s">
        <v>835</v>
      </c>
      <c r="E196" s="258" t="str">
        <f>住宅用途!AT136</f>
        <v/>
      </c>
      <c r="F196" s="258">
        <f>住宅用途!E136</f>
        <v>0</v>
      </c>
      <c r="G196" s="271" t="s">
        <v>705</v>
      </c>
      <c r="H196" s="271" t="s">
        <v>922</v>
      </c>
      <c r="I196" s="423"/>
    </row>
    <row r="197" spans="1:9" ht="23.25" customHeight="1">
      <c r="A197" s="314"/>
      <c r="B197" s="254"/>
      <c r="C197" s="260"/>
      <c r="D197" s="580" t="s">
        <v>677</v>
      </c>
      <c r="E197" s="258">
        <f>住宅用途!AB130</f>
        <v>1</v>
      </c>
      <c r="F197" s="258" t="str">
        <f>住宅用途!P127</f>
        <v>適用する</v>
      </c>
      <c r="G197" s="271" t="s">
        <v>678</v>
      </c>
      <c r="H197" s="271" t="s">
        <v>679</v>
      </c>
    </row>
    <row r="198" spans="1:9" ht="23.25" customHeight="1">
      <c r="A198" s="314"/>
      <c r="B198" s="254"/>
      <c r="C198" s="260"/>
      <c r="D198" s="580" t="s">
        <v>680</v>
      </c>
      <c r="E198" s="258">
        <f ca="1">住宅用途!AF130</f>
        <v>1</v>
      </c>
      <c r="F198" s="258" t="str">
        <f ca="1">住宅用途!U127</f>
        <v>段階1</v>
      </c>
      <c r="G198" s="271" t="s">
        <v>681</v>
      </c>
      <c r="H198" s="271" t="s">
        <v>682</v>
      </c>
    </row>
    <row r="199" spans="1:9" ht="23.25" customHeight="1">
      <c r="A199" s="314"/>
      <c r="B199" s="254"/>
      <c r="C199" s="260" t="s">
        <v>964</v>
      </c>
      <c r="D199" s="581" t="s">
        <v>837</v>
      </c>
      <c r="E199" s="261" t="str">
        <f>住宅用途!AT139</f>
        <v/>
      </c>
      <c r="F199" s="261">
        <f>住宅用途!E139</f>
        <v>0</v>
      </c>
      <c r="G199" s="271" t="s">
        <v>705</v>
      </c>
      <c r="H199" s="271" t="s">
        <v>922</v>
      </c>
    </row>
    <row r="200" spans="1:9" ht="23.25" customHeight="1">
      <c r="A200" s="314"/>
      <c r="B200" s="254"/>
      <c r="C200" s="260"/>
      <c r="D200" s="580" t="s">
        <v>838</v>
      </c>
      <c r="E200" s="261" t="str">
        <f>住宅用途!AT140</f>
        <v/>
      </c>
      <c r="F200" s="261">
        <f>住宅用途!E140</f>
        <v>0</v>
      </c>
      <c r="G200" s="271" t="s">
        <v>705</v>
      </c>
      <c r="H200" s="271" t="s">
        <v>922</v>
      </c>
    </row>
    <row r="201" spans="1:9" ht="23.25" customHeight="1">
      <c r="A201" s="314"/>
      <c r="B201" s="254"/>
      <c r="C201" s="260"/>
      <c r="D201" s="580" t="s">
        <v>839</v>
      </c>
      <c r="E201" s="261" t="str">
        <f>住宅用途!AT142</f>
        <v/>
      </c>
      <c r="F201" s="261">
        <f>住宅用途!E142</f>
        <v>0</v>
      </c>
      <c r="G201" s="271" t="s">
        <v>705</v>
      </c>
      <c r="H201" s="271" t="s">
        <v>922</v>
      </c>
    </row>
    <row r="202" spans="1:9" ht="23.25" customHeight="1">
      <c r="A202" s="314"/>
      <c r="B202" s="254"/>
      <c r="C202" s="260"/>
      <c r="D202" s="580" t="s">
        <v>1781</v>
      </c>
      <c r="E202" s="261" t="str">
        <f>住宅用途!AT143</f>
        <v/>
      </c>
      <c r="F202" s="261">
        <f>住宅用途!E143</f>
        <v>0</v>
      </c>
      <c r="G202" s="271" t="s">
        <v>705</v>
      </c>
      <c r="H202" s="271" t="s">
        <v>922</v>
      </c>
    </row>
    <row r="203" spans="1:9" ht="23.25" customHeight="1">
      <c r="A203" s="314"/>
      <c r="B203" s="254"/>
      <c r="C203" s="260"/>
      <c r="D203" s="580" t="s">
        <v>677</v>
      </c>
      <c r="E203" s="258">
        <f>住宅用途!AB141</f>
        <v>1</v>
      </c>
      <c r="F203" s="258" t="str">
        <f>住宅用途!P138</f>
        <v>適用する</v>
      </c>
      <c r="G203" s="271" t="s">
        <v>678</v>
      </c>
      <c r="H203" s="271" t="s">
        <v>679</v>
      </c>
    </row>
    <row r="204" spans="1:9" ht="23.25" customHeight="1">
      <c r="A204" s="314"/>
      <c r="B204" s="254"/>
      <c r="C204" s="260"/>
      <c r="D204" s="580" t="s">
        <v>680</v>
      </c>
      <c r="E204" s="258">
        <f ca="1">住宅用途!AF141</f>
        <v>1</v>
      </c>
      <c r="F204" s="258" t="str">
        <f ca="1">住宅用途!U138</f>
        <v>段階1</v>
      </c>
      <c r="G204" s="271" t="s">
        <v>681</v>
      </c>
      <c r="H204" s="271" t="s">
        <v>682</v>
      </c>
    </row>
    <row r="205" spans="1:9" ht="23.25" customHeight="1">
      <c r="A205" s="314"/>
      <c r="B205" s="259" t="s">
        <v>1043</v>
      </c>
      <c r="C205" s="260" t="s">
        <v>1028</v>
      </c>
      <c r="D205" s="580" t="s">
        <v>841</v>
      </c>
      <c r="E205" s="258" t="str">
        <f>住宅用途!AT147</f>
        <v/>
      </c>
      <c r="F205" s="258">
        <f>住宅用途!E147</f>
        <v>0</v>
      </c>
      <c r="G205" s="271" t="s">
        <v>705</v>
      </c>
      <c r="H205" s="271" t="s">
        <v>922</v>
      </c>
    </row>
    <row r="206" spans="1:9" ht="23.25" customHeight="1">
      <c r="A206" s="314"/>
      <c r="B206" s="254"/>
      <c r="C206" s="260"/>
      <c r="D206" s="580" t="s">
        <v>842</v>
      </c>
      <c r="E206" s="258" t="str">
        <f>住宅用途!AT148</f>
        <v/>
      </c>
      <c r="F206" s="258">
        <f>住宅用途!E148</f>
        <v>0</v>
      </c>
      <c r="G206" s="271" t="s">
        <v>705</v>
      </c>
      <c r="H206" s="271" t="s">
        <v>922</v>
      </c>
    </row>
    <row r="207" spans="1:9" ht="23.25" customHeight="1">
      <c r="A207" s="314"/>
      <c r="B207" s="254"/>
      <c r="C207" s="260"/>
      <c r="D207" s="580" t="s">
        <v>843</v>
      </c>
      <c r="E207" s="258" t="str">
        <f>住宅用途!AT149</f>
        <v/>
      </c>
      <c r="F207" s="258">
        <f>住宅用途!E149</f>
        <v>0</v>
      </c>
      <c r="G207" s="271" t="s">
        <v>705</v>
      </c>
      <c r="H207" s="271" t="s">
        <v>922</v>
      </c>
    </row>
    <row r="208" spans="1:9" ht="23.25" customHeight="1">
      <c r="A208" s="314"/>
      <c r="B208" s="254"/>
      <c r="C208" s="260"/>
      <c r="D208" s="580" t="s">
        <v>677</v>
      </c>
      <c r="E208" s="258">
        <f>住宅用途!AB149</f>
        <v>1</v>
      </c>
      <c r="F208" s="258" t="str">
        <f>住宅用途!P146</f>
        <v>適用する</v>
      </c>
      <c r="G208" s="271" t="s">
        <v>678</v>
      </c>
      <c r="H208" s="271" t="s">
        <v>679</v>
      </c>
    </row>
    <row r="209" spans="1:8" ht="23.25" customHeight="1">
      <c r="A209" s="314"/>
      <c r="B209" s="254"/>
      <c r="C209" s="260"/>
      <c r="D209" s="580" t="s">
        <v>680</v>
      </c>
      <c r="E209" s="258">
        <f ca="1">住宅用途!AF149</f>
        <v>1</v>
      </c>
      <c r="F209" s="258" t="str">
        <f ca="1">住宅用途!U146</f>
        <v>段階1</v>
      </c>
      <c r="G209" s="271" t="s">
        <v>681</v>
      </c>
      <c r="H209" s="271" t="s">
        <v>682</v>
      </c>
    </row>
    <row r="210" spans="1:8" ht="23.25" customHeight="1">
      <c r="A210" s="314"/>
      <c r="B210" s="259" t="s">
        <v>1044</v>
      </c>
      <c r="C210" s="260" t="s">
        <v>1028</v>
      </c>
      <c r="D210" s="580" t="s">
        <v>844</v>
      </c>
      <c r="E210" s="276" t="str">
        <f>IF(住宅用途!E154="","",F210)</f>
        <v/>
      </c>
      <c r="F210" s="276">
        <f>住宅用途!E154</f>
        <v>0</v>
      </c>
      <c r="G210" s="255" t="s">
        <v>658</v>
      </c>
      <c r="H210" s="257" t="s">
        <v>1274</v>
      </c>
    </row>
    <row r="211" spans="1:8" ht="23.25" customHeight="1">
      <c r="A211" s="314"/>
      <c r="B211" s="254"/>
      <c r="C211" s="260"/>
      <c r="D211" s="580" t="s">
        <v>846</v>
      </c>
      <c r="E211" s="276" t="str">
        <f>IF(住宅用途!E155="","",F211)</f>
        <v/>
      </c>
      <c r="F211" s="276" t="str">
        <f>住宅用途!E155</f>
        <v/>
      </c>
      <c r="G211" s="255" t="s">
        <v>658</v>
      </c>
      <c r="H211" s="257" t="s">
        <v>1274</v>
      </c>
    </row>
    <row r="212" spans="1:8" ht="23.25" customHeight="1">
      <c r="A212" s="314"/>
      <c r="B212" s="254"/>
      <c r="C212" s="260"/>
      <c r="D212" s="580" t="s">
        <v>677</v>
      </c>
      <c r="E212" s="258">
        <f>住宅用途!AB156</f>
        <v>1</v>
      </c>
      <c r="F212" s="258" t="str">
        <f>住宅用途!P153</f>
        <v>適用する</v>
      </c>
      <c r="G212" s="271" t="s">
        <v>678</v>
      </c>
      <c r="H212" s="271" t="s">
        <v>679</v>
      </c>
    </row>
    <row r="213" spans="1:8" ht="23.25" customHeight="1">
      <c r="A213" s="314"/>
      <c r="B213" s="254"/>
      <c r="C213" s="260"/>
      <c r="D213" s="580" t="s">
        <v>680</v>
      </c>
      <c r="E213" s="258">
        <f ca="1">住宅用途!AF156</f>
        <v>1</v>
      </c>
      <c r="F213" s="258" t="str">
        <f ca="1">住宅用途!U153</f>
        <v>段階1</v>
      </c>
      <c r="G213" s="271" t="s">
        <v>681</v>
      </c>
      <c r="H213" s="271" t="s">
        <v>682</v>
      </c>
    </row>
    <row r="214" spans="1:8" ht="23.25" customHeight="1">
      <c r="A214" s="314"/>
      <c r="B214" s="259"/>
      <c r="C214" s="260" t="s">
        <v>1028</v>
      </c>
      <c r="D214" s="580" t="s">
        <v>848</v>
      </c>
      <c r="E214" s="274" t="str">
        <f>IF(住宅用途!E159="","",F214)</f>
        <v/>
      </c>
      <c r="F214" s="274">
        <f>住宅用途!E159</f>
        <v>0</v>
      </c>
      <c r="G214" s="255" t="s">
        <v>658</v>
      </c>
      <c r="H214" s="345" t="s">
        <v>1255</v>
      </c>
    </row>
    <row r="215" spans="1:8" ht="23.25" customHeight="1">
      <c r="A215" s="314"/>
      <c r="B215" s="254"/>
      <c r="C215" s="260" t="s">
        <v>940</v>
      </c>
      <c r="D215" s="580" t="s">
        <v>849</v>
      </c>
      <c r="E215" s="274" t="str">
        <f>IF(住宅用途!E160="","",F215)</f>
        <v/>
      </c>
      <c r="F215" s="274">
        <f>住宅用途!E160</f>
        <v>0</v>
      </c>
      <c r="G215" s="255" t="s">
        <v>658</v>
      </c>
      <c r="H215" s="345" t="s">
        <v>1255</v>
      </c>
    </row>
    <row r="216" spans="1:8" ht="23.25" customHeight="1">
      <c r="A216" s="314"/>
      <c r="B216" s="254"/>
      <c r="C216" s="260" t="s">
        <v>942</v>
      </c>
      <c r="D216" s="580" t="s">
        <v>850</v>
      </c>
      <c r="E216" s="274" t="str">
        <f>IF(住宅用途!E161="","",F216)</f>
        <v/>
      </c>
      <c r="F216" s="274" t="str">
        <f>住宅用途!E161</f>
        <v/>
      </c>
      <c r="G216" s="255" t="s">
        <v>658</v>
      </c>
      <c r="H216" s="345" t="s">
        <v>1255</v>
      </c>
    </row>
    <row r="217" spans="1:8" ht="23.25" customHeight="1">
      <c r="A217" s="314"/>
      <c r="B217" s="254"/>
      <c r="C217" s="260" t="s">
        <v>945</v>
      </c>
      <c r="D217" s="580" t="s">
        <v>851</v>
      </c>
      <c r="E217" s="274" t="str">
        <f>IF(住宅用途!E162="","",F217)</f>
        <v/>
      </c>
      <c r="F217" s="274" t="str">
        <f>住宅用途!E162</f>
        <v/>
      </c>
      <c r="G217" s="255" t="s">
        <v>658</v>
      </c>
      <c r="H217" s="345" t="s">
        <v>1255</v>
      </c>
    </row>
    <row r="218" spans="1:8" ht="23.25" customHeight="1">
      <c r="A218" s="314"/>
      <c r="B218" s="254"/>
      <c r="C218" s="260" t="s">
        <v>946</v>
      </c>
      <c r="D218" s="580" t="s">
        <v>852</v>
      </c>
      <c r="E218" s="274" t="str">
        <f>IF(住宅用途!E163="","",F218)</f>
        <v/>
      </c>
      <c r="F218" s="276" t="str">
        <f>住宅用途!E163</f>
        <v/>
      </c>
      <c r="G218" s="255" t="s">
        <v>658</v>
      </c>
      <c r="H218" s="345" t="s">
        <v>1309</v>
      </c>
    </row>
    <row r="219" spans="1:8" ht="23.25" customHeight="1">
      <c r="A219" s="314"/>
      <c r="B219" s="254"/>
      <c r="C219" s="260" t="s">
        <v>949</v>
      </c>
      <c r="D219" s="580" t="s">
        <v>677</v>
      </c>
      <c r="E219" s="258">
        <f>住宅用途!AB161</f>
        <v>1</v>
      </c>
      <c r="F219" s="258" t="str">
        <f>住宅用途!P158</f>
        <v>適用する</v>
      </c>
      <c r="G219" s="271" t="s">
        <v>678</v>
      </c>
      <c r="H219" s="271" t="s">
        <v>679</v>
      </c>
    </row>
    <row r="220" spans="1:8" ht="23.25" customHeight="1">
      <c r="A220" s="314"/>
      <c r="B220" s="254"/>
      <c r="C220" s="260" t="s">
        <v>949</v>
      </c>
      <c r="D220" s="580" t="s">
        <v>680</v>
      </c>
      <c r="E220" s="258">
        <f ca="1">住宅用途!AF161</f>
        <v>1</v>
      </c>
      <c r="F220" s="258" t="str">
        <f ca="1">住宅用途!U158</f>
        <v>段階1</v>
      </c>
      <c r="G220" s="271" t="s">
        <v>681</v>
      </c>
      <c r="H220" s="271" t="s">
        <v>682</v>
      </c>
    </row>
    <row r="221" spans="1:8" ht="23.25" customHeight="1">
      <c r="A221" s="314"/>
      <c r="B221" s="254"/>
      <c r="C221" s="260" t="s">
        <v>1045</v>
      </c>
      <c r="D221" s="580" t="s">
        <v>854</v>
      </c>
      <c r="E221" s="274" t="str">
        <f>IF(住宅用途!E167="","",F221)</f>
        <v/>
      </c>
      <c r="F221" s="274">
        <f>住宅用途!E167</f>
        <v>0</v>
      </c>
      <c r="G221" s="255" t="s">
        <v>658</v>
      </c>
      <c r="H221" s="345" t="s">
        <v>1255</v>
      </c>
    </row>
    <row r="222" spans="1:8" ht="23.25" customHeight="1">
      <c r="A222" s="314"/>
      <c r="B222" s="254"/>
      <c r="C222" s="260" t="s">
        <v>1046</v>
      </c>
      <c r="D222" s="580" t="s">
        <v>856</v>
      </c>
      <c r="E222" s="274" t="str">
        <f>IF(住宅用途!E168="","",F222)</f>
        <v/>
      </c>
      <c r="F222" s="276" t="str">
        <f>住宅用途!E168</f>
        <v/>
      </c>
      <c r="G222" s="255" t="s">
        <v>658</v>
      </c>
      <c r="H222" s="345" t="s">
        <v>1309</v>
      </c>
    </row>
    <row r="223" spans="1:8" ht="23.25" customHeight="1">
      <c r="A223" s="314"/>
      <c r="B223" s="254"/>
      <c r="C223" s="260" t="s">
        <v>1031</v>
      </c>
      <c r="D223" s="580" t="s">
        <v>857</v>
      </c>
      <c r="E223" s="258">
        <f>住宅用途!P166</f>
        <v>0</v>
      </c>
      <c r="F223" s="258">
        <f>住宅用途!P166</f>
        <v>0</v>
      </c>
      <c r="G223" s="255" t="s">
        <v>1310</v>
      </c>
      <c r="H223" s="257" t="s">
        <v>859</v>
      </c>
    </row>
    <row r="224" spans="1:8" ht="23.25" customHeight="1">
      <c r="A224" s="314"/>
      <c r="B224" s="254"/>
      <c r="C224" s="260" t="s">
        <v>1047</v>
      </c>
      <c r="D224" s="580" t="s">
        <v>861</v>
      </c>
      <c r="E224" s="274" t="str">
        <f>IF(住宅用途!E170="","",F224)</f>
        <v/>
      </c>
      <c r="F224" s="274">
        <f>住宅用途!E170</f>
        <v>0</v>
      </c>
      <c r="G224" s="255" t="s">
        <v>658</v>
      </c>
      <c r="H224" s="345" t="s">
        <v>1255</v>
      </c>
    </row>
    <row r="225" spans="1:8" ht="23.25" customHeight="1">
      <c r="A225" s="314"/>
      <c r="B225" s="254"/>
      <c r="C225" s="260" t="s">
        <v>1048</v>
      </c>
      <c r="D225" s="580" t="s">
        <v>1241</v>
      </c>
      <c r="E225" s="274" t="str">
        <f>IF(住宅用途!E171="","",F225)</f>
        <v/>
      </c>
      <c r="F225" s="276" t="str">
        <f>住宅用途!E171</f>
        <v/>
      </c>
      <c r="G225" s="255" t="s">
        <v>658</v>
      </c>
      <c r="H225" s="345" t="s">
        <v>1309</v>
      </c>
    </row>
    <row r="226" spans="1:8" ht="23.25" customHeight="1">
      <c r="A226" s="314"/>
      <c r="B226" s="254"/>
      <c r="C226" s="260" t="s">
        <v>1049</v>
      </c>
      <c r="D226" s="580" t="s">
        <v>864</v>
      </c>
      <c r="E226" s="258" t="str">
        <f>住宅用途!AT172</f>
        <v/>
      </c>
      <c r="F226" s="258">
        <f>住宅用途!E172</f>
        <v>0</v>
      </c>
      <c r="G226" s="271" t="s">
        <v>684</v>
      </c>
      <c r="H226" s="271" t="s">
        <v>685</v>
      </c>
    </row>
    <row r="227" spans="1:8" ht="23.25" customHeight="1">
      <c r="A227" s="314"/>
      <c r="B227" s="254"/>
      <c r="C227" s="260" t="s">
        <v>1032</v>
      </c>
      <c r="D227" s="580" t="s">
        <v>857</v>
      </c>
      <c r="E227" s="258">
        <f>住宅用途!P169</f>
        <v>0</v>
      </c>
      <c r="F227" s="258">
        <f>住宅用途!P169</f>
        <v>0</v>
      </c>
      <c r="G227" s="255" t="s">
        <v>1310</v>
      </c>
      <c r="H227" s="257" t="s">
        <v>859</v>
      </c>
    </row>
    <row r="228" spans="1:8" ht="23.25" customHeight="1">
      <c r="A228" s="314"/>
      <c r="B228" s="254"/>
      <c r="C228" s="260" t="s">
        <v>1050</v>
      </c>
      <c r="D228" s="580" t="s">
        <v>868</v>
      </c>
      <c r="E228" s="274" t="str">
        <f>IF(住宅用途!E174="","",F228)</f>
        <v/>
      </c>
      <c r="F228" s="274">
        <f>住宅用途!E174</f>
        <v>0</v>
      </c>
      <c r="G228" s="255" t="s">
        <v>658</v>
      </c>
      <c r="H228" s="345" t="s">
        <v>1255</v>
      </c>
    </row>
    <row r="229" spans="1:8" ht="23.25" customHeight="1">
      <c r="A229" s="314"/>
      <c r="B229" s="254"/>
      <c r="C229" s="260" t="s">
        <v>1051</v>
      </c>
      <c r="D229" s="580" t="s">
        <v>870</v>
      </c>
      <c r="E229" s="258" t="str">
        <f>住宅用途!AT175</f>
        <v/>
      </c>
      <c r="F229" s="258">
        <f>住宅用途!E175</f>
        <v>0</v>
      </c>
      <c r="G229" s="271" t="s">
        <v>684</v>
      </c>
      <c r="H229" s="271" t="s">
        <v>685</v>
      </c>
    </row>
    <row r="230" spans="1:8" ht="23.25" customHeight="1">
      <c r="A230" s="314"/>
      <c r="B230" s="254"/>
      <c r="C230" s="260" t="s">
        <v>1052</v>
      </c>
      <c r="D230" s="580" t="s">
        <v>857</v>
      </c>
      <c r="E230" s="258">
        <f>住宅用途!P173</f>
        <v>0</v>
      </c>
      <c r="F230" s="258">
        <f>住宅用途!P173</f>
        <v>0</v>
      </c>
      <c r="G230" s="255" t="s">
        <v>1310</v>
      </c>
      <c r="H230" s="257" t="s">
        <v>859</v>
      </c>
    </row>
    <row r="231" spans="1:8" ht="23.25" customHeight="1">
      <c r="A231" s="314"/>
      <c r="B231" s="254"/>
      <c r="C231" s="260" t="s">
        <v>963</v>
      </c>
      <c r="D231" s="580" t="s">
        <v>677</v>
      </c>
      <c r="E231" s="258">
        <f>住宅用途!AB168</f>
        <v>1</v>
      </c>
      <c r="F231" s="258" t="str">
        <f>住宅用途!P165</f>
        <v>適用する</v>
      </c>
      <c r="G231" s="271" t="s">
        <v>678</v>
      </c>
      <c r="H231" s="271" t="s">
        <v>679</v>
      </c>
    </row>
    <row r="232" spans="1:8" ht="23.25" customHeight="1">
      <c r="A232" s="314"/>
      <c r="B232" s="254"/>
      <c r="C232" s="260" t="s">
        <v>963</v>
      </c>
      <c r="D232" s="580" t="s">
        <v>680</v>
      </c>
      <c r="E232" s="258">
        <f ca="1">住宅用途!AF168</f>
        <v>1</v>
      </c>
      <c r="F232" s="258" t="str">
        <f ca="1">住宅用途!U165</f>
        <v>段階1</v>
      </c>
      <c r="G232" s="271" t="s">
        <v>681</v>
      </c>
      <c r="H232" s="271" t="s">
        <v>682</v>
      </c>
    </row>
    <row r="233" spans="1:8" ht="23.25" customHeight="1">
      <c r="A233" s="314"/>
      <c r="B233" s="254"/>
      <c r="C233" s="260" t="s">
        <v>964</v>
      </c>
      <c r="D233" s="580" t="s">
        <v>871</v>
      </c>
      <c r="E233" s="258" t="str">
        <f>住宅用途!AT178</f>
        <v/>
      </c>
      <c r="F233" s="258">
        <f>住宅用途!E178</f>
        <v>0</v>
      </c>
      <c r="G233" s="271" t="s">
        <v>705</v>
      </c>
      <c r="H233" s="271" t="s">
        <v>922</v>
      </c>
    </row>
    <row r="234" spans="1:8" ht="23.25" customHeight="1">
      <c r="A234" s="314"/>
      <c r="B234" s="254"/>
      <c r="C234" s="260" t="s">
        <v>964</v>
      </c>
      <c r="D234" s="580" t="s">
        <v>872</v>
      </c>
      <c r="E234" s="258" t="str">
        <f>住宅用途!AT179</f>
        <v/>
      </c>
      <c r="F234" s="258">
        <f>住宅用途!E179</f>
        <v>0</v>
      </c>
      <c r="G234" s="271" t="s">
        <v>705</v>
      </c>
      <c r="H234" s="271" t="s">
        <v>922</v>
      </c>
    </row>
    <row r="235" spans="1:8" ht="23.25" customHeight="1">
      <c r="A235" s="314"/>
      <c r="B235" s="254"/>
      <c r="C235" s="260" t="s">
        <v>964</v>
      </c>
      <c r="D235" s="580" t="s">
        <v>873</v>
      </c>
      <c r="E235" s="258" t="str">
        <f>住宅用途!AT180</f>
        <v/>
      </c>
      <c r="F235" s="258">
        <f>住宅用途!E180</f>
        <v>0</v>
      </c>
      <c r="G235" s="271" t="s">
        <v>705</v>
      </c>
      <c r="H235" s="271" t="s">
        <v>922</v>
      </c>
    </row>
    <row r="236" spans="1:8" ht="23.25" customHeight="1">
      <c r="A236" s="314"/>
      <c r="B236" s="254"/>
      <c r="C236" s="260" t="s">
        <v>964</v>
      </c>
      <c r="D236" s="581" t="s">
        <v>874</v>
      </c>
      <c r="E236" s="258" t="str">
        <f>住宅用途!AT181</f>
        <v/>
      </c>
      <c r="F236" s="258">
        <f>住宅用途!E181</f>
        <v>0</v>
      </c>
      <c r="G236" s="271" t="s">
        <v>705</v>
      </c>
      <c r="H236" s="271" t="s">
        <v>922</v>
      </c>
    </row>
    <row r="237" spans="1:8" ht="23.25" customHeight="1">
      <c r="A237" s="314"/>
      <c r="B237" s="254"/>
      <c r="C237" s="260" t="s">
        <v>964</v>
      </c>
      <c r="D237" s="581" t="s">
        <v>875</v>
      </c>
      <c r="E237" s="258" t="str">
        <f>住宅用途!AT182</f>
        <v/>
      </c>
      <c r="F237" s="258">
        <f>住宅用途!E182</f>
        <v>0</v>
      </c>
      <c r="G237" s="271" t="s">
        <v>705</v>
      </c>
      <c r="H237" s="271" t="s">
        <v>922</v>
      </c>
    </row>
    <row r="238" spans="1:8" ht="23.25" customHeight="1">
      <c r="A238" s="314"/>
      <c r="B238" s="254"/>
      <c r="C238" s="260" t="s">
        <v>966</v>
      </c>
      <c r="D238" s="580" t="s">
        <v>677</v>
      </c>
      <c r="E238" s="258">
        <f>住宅用途!AB180</f>
        <v>1</v>
      </c>
      <c r="F238" s="258" t="str">
        <f>住宅用途!P177</f>
        <v>適用する</v>
      </c>
      <c r="G238" s="271" t="s">
        <v>678</v>
      </c>
      <c r="H238" s="271" t="s">
        <v>679</v>
      </c>
    </row>
    <row r="239" spans="1:8" ht="23.25" customHeight="1">
      <c r="A239" s="314"/>
      <c r="B239" s="254"/>
      <c r="C239" s="260" t="s">
        <v>966</v>
      </c>
      <c r="D239" s="580" t="s">
        <v>680</v>
      </c>
      <c r="E239" s="258">
        <f ca="1">住宅用途!AF180</f>
        <v>1</v>
      </c>
      <c r="F239" s="258" t="str">
        <f ca="1">住宅用途!U177</f>
        <v>段階1</v>
      </c>
      <c r="G239" s="271" t="s">
        <v>681</v>
      </c>
      <c r="H239" s="271" t="s">
        <v>682</v>
      </c>
    </row>
    <row r="240" spans="1:8" ht="23.25" customHeight="1">
      <c r="A240" s="314"/>
      <c r="B240" s="254"/>
      <c r="C240" s="260" t="s">
        <v>1053</v>
      </c>
      <c r="D240" s="580" t="s">
        <v>876</v>
      </c>
      <c r="E240" s="258" t="str">
        <f>住宅用途!AT186</f>
        <v/>
      </c>
      <c r="F240" s="258">
        <f>住宅用途!E186</f>
        <v>0</v>
      </c>
      <c r="G240" s="271" t="s">
        <v>705</v>
      </c>
      <c r="H240" s="271" t="s">
        <v>922</v>
      </c>
    </row>
    <row r="241" spans="1:9" ht="23.25" customHeight="1">
      <c r="A241" s="314"/>
      <c r="B241" s="254"/>
      <c r="C241" s="260" t="s">
        <v>1053</v>
      </c>
      <c r="D241" s="580" t="s">
        <v>877</v>
      </c>
      <c r="E241" s="258" t="str">
        <f>住宅用途!AT187</f>
        <v/>
      </c>
      <c r="F241" s="258">
        <f>住宅用途!E187</f>
        <v>0</v>
      </c>
      <c r="G241" s="271" t="s">
        <v>705</v>
      </c>
      <c r="H241" s="271" t="s">
        <v>922</v>
      </c>
    </row>
    <row r="242" spans="1:9" ht="23.25" customHeight="1">
      <c r="A242" s="314"/>
      <c r="B242" s="254"/>
      <c r="C242" s="260" t="s">
        <v>1053</v>
      </c>
      <c r="D242" s="581" t="s">
        <v>878</v>
      </c>
      <c r="E242" s="258" t="str">
        <f>住宅用途!AT188</f>
        <v/>
      </c>
      <c r="F242" s="258">
        <f>住宅用途!E188</f>
        <v>0</v>
      </c>
      <c r="G242" s="271" t="s">
        <v>705</v>
      </c>
      <c r="H242" s="271" t="s">
        <v>922</v>
      </c>
    </row>
    <row r="243" spans="1:9" ht="23.25" customHeight="1">
      <c r="A243" s="314"/>
      <c r="B243" s="254"/>
      <c r="C243" s="260" t="s">
        <v>1054</v>
      </c>
      <c r="D243" s="580" t="s">
        <v>677</v>
      </c>
      <c r="E243" s="258">
        <f>住宅用途!AB188</f>
        <v>1</v>
      </c>
      <c r="F243" s="258" t="str">
        <f>住宅用途!P185</f>
        <v>適用する</v>
      </c>
      <c r="G243" s="271" t="s">
        <v>678</v>
      </c>
      <c r="H243" s="271" t="s">
        <v>679</v>
      </c>
    </row>
    <row r="244" spans="1:9" ht="23.25" customHeight="1">
      <c r="A244" s="314"/>
      <c r="B244" s="254"/>
      <c r="C244" s="260" t="s">
        <v>1054</v>
      </c>
      <c r="D244" s="580" t="s">
        <v>680</v>
      </c>
      <c r="E244" s="258">
        <f ca="1">住宅用途!AF188</f>
        <v>1</v>
      </c>
      <c r="F244" s="258" t="str">
        <f ca="1">住宅用途!U185</f>
        <v>段階1</v>
      </c>
      <c r="G244" s="271" t="s">
        <v>681</v>
      </c>
      <c r="H244" s="271" t="s">
        <v>682</v>
      </c>
    </row>
    <row r="245" spans="1:9" ht="23.25" customHeight="1">
      <c r="A245" s="314"/>
      <c r="B245" s="254"/>
      <c r="C245" s="260" t="s">
        <v>1055</v>
      </c>
      <c r="D245" s="580" t="s">
        <v>880</v>
      </c>
      <c r="E245" s="258" t="str">
        <f>住宅用途!AT192</f>
        <v/>
      </c>
      <c r="F245" s="258">
        <f>住宅用途!E192</f>
        <v>0</v>
      </c>
      <c r="G245" s="271" t="s">
        <v>705</v>
      </c>
      <c r="H245" s="271" t="s">
        <v>922</v>
      </c>
    </row>
    <row r="246" spans="1:9" ht="23.25" customHeight="1">
      <c r="A246" s="314"/>
      <c r="B246" s="254"/>
      <c r="C246" s="260"/>
      <c r="D246" s="580" t="s">
        <v>881</v>
      </c>
      <c r="E246" s="258" t="str">
        <f>住宅用途!AT193</f>
        <v/>
      </c>
      <c r="F246" s="258">
        <f>住宅用途!E193</f>
        <v>0</v>
      </c>
      <c r="G246" s="271" t="s">
        <v>705</v>
      </c>
      <c r="H246" s="271" t="s">
        <v>922</v>
      </c>
    </row>
    <row r="247" spans="1:9" ht="23.25" customHeight="1">
      <c r="A247" s="314"/>
      <c r="B247" s="254"/>
      <c r="C247" s="260"/>
      <c r="D247" s="581" t="s">
        <v>882</v>
      </c>
      <c r="E247" s="258" t="str">
        <f>住宅用途!AT194</f>
        <v/>
      </c>
      <c r="F247" s="258">
        <f>住宅用途!E194</f>
        <v>0</v>
      </c>
      <c r="G247" s="271" t="s">
        <v>705</v>
      </c>
      <c r="H247" s="271" t="s">
        <v>922</v>
      </c>
    </row>
    <row r="248" spans="1:9" ht="23.25" customHeight="1">
      <c r="A248" s="314"/>
      <c r="B248" s="254"/>
      <c r="C248" s="260"/>
      <c r="D248" s="580" t="s">
        <v>1782</v>
      </c>
      <c r="E248" s="258" t="str">
        <f>住宅用途!AT195</f>
        <v/>
      </c>
      <c r="F248" s="258">
        <f>住宅用途!E195</f>
        <v>0</v>
      </c>
      <c r="G248" s="271" t="s">
        <v>705</v>
      </c>
      <c r="H248" s="271" t="s">
        <v>922</v>
      </c>
    </row>
    <row r="249" spans="1:9" ht="23.25" customHeight="1">
      <c r="A249" s="314"/>
      <c r="B249" s="254"/>
      <c r="C249" s="260"/>
      <c r="D249" s="580" t="s">
        <v>883</v>
      </c>
      <c r="E249" s="258" t="str">
        <f>住宅用途!AT196</f>
        <v/>
      </c>
      <c r="F249" s="258">
        <f>住宅用途!E196</f>
        <v>0</v>
      </c>
      <c r="G249" s="271" t="s">
        <v>705</v>
      </c>
      <c r="H249" s="271" t="s">
        <v>922</v>
      </c>
    </row>
    <row r="250" spans="1:9" ht="23.25" customHeight="1">
      <c r="A250" s="314"/>
      <c r="B250" s="254"/>
      <c r="C250" s="260"/>
      <c r="D250" s="580" t="s">
        <v>677</v>
      </c>
      <c r="E250" s="258">
        <f>住宅用途!AB195</f>
        <v>1</v>
      </c>
      <c r="F250" s="258" t="str">
        <f>住宅用途!P191</f>
        <v>適用する</v>
      </c>
      <c r="G250" s="271" t="s">
        <v>678</v>
      </c>
      <c r="H250" s="271" t="s">
        <v>679</v>
      </c>
    </row>
    <row r="251" spans="1:9" ht="23.25" customHeight="1">
      <c r="A251" s="314"/>
      <c r="B251" s="254"/>
      <c r="C251" s="260"/>
      <c r="D251" s="580" t="s">
        <v>680</v>
      </c>
      <c r="E251" s="258">
        <f ca="1">住宅用途!AF195</f>
        <v>1</v>
      </c>
      <c r="F251" s="258" t="str">
        <f ca="1">住宅用途!U191</f>
        <v>段階1</v>
      </c>
      <c r="G251" s="271" t="s">
        <v>681</v>
      </c>
      <c r="H251" s="271" t="s">
        <v>682</v>
      </c>
    </row>
    <row r="252" spans="1:9" ht="23.25" customHeight="1">
      <c r="A252" s="314"/>
      <c r="B252" s="259" t="s">
        <v>1056</v>
      </c>
      <c r="C252" s="260" t="s">
        <v>1031</v>
      </c>
      <c r="D252" s="580" t="s">
        <v>1458</v>
      </c>
      <c r="E252" s="274" t="str">
        <f>IF(住宅用途!E201="","",F252)</f>
        <v/>
      </c>
      <c r="F252" s="274">
        <f>住宅用途!E201</f>
        <v>0</v>
      </c>
      <c r="G252" s="255" t="s">
        <v>658</v>
      </c>
      <c r="H252" s="345" t="s">
        <v>1255</v>
      </c>
      <c r="I252" s="408"/>
    </row>
    <row r="253" spans="1:9" ht="23.25" customHeight="1">
      <c r="A253" s="314"/>
      <c r="B253" s="259"/>
      <c r="C253" s="260" t="s">
        <v>1031</v>
      </c>
      <c r="D253" s="580" t="s">
        <v>1515</v>
      </c>
      <c r="E253" s="274" t="str">
        <f>IF(住宅用途!Q201="","",F253)</f>
        <v/>
      </c>
      <c r="F253" s="274" t="str">
        <f>住宅用途!Q201</f>
        <v/>
      </c>
      <c r="G253" s="255" t="s">
        <v>658</v>
      </c>
      <c r="H253" s="345" t="s">
        <v>1255</v>
      </c>
    </row>
    <row r="254" spans="1:9" ht="23.25" customHeight="1">
      <c r="A254" s="314"/>
      <c r="B254" s="259"/>
      <c r="C254" s="260" t="s">
        <v>1032</v>
      </c>
      <c r="D254" s="580" t="s">
        <v>1459</v>
      </c>
      <c r="E254" s="274" t="str">
        <f>IF(住宅用途!E202="","",F254)</f>
        <v/>
      </c>
      <c r="F254" s="274">
        <f>住宅用途!E202</f>
        <v>0</v>
      </c>
      <c r="G254" s="255" t="s">
        <v>658</v>
      </c>
      <c r="H254" s="345" t="s">
        <v>1255</v>
      </c>
      <c r="I254" s="408"/>
    </row>
    <row r="255" spans="1:9" ht="23.25" customHeight="1">
      <c r="A255" s="314"/>
      <c r="B255" s="254"/>
      <c r="C255" s="260" t="s">
        <v>1032</v>
      </c>
      <c r="D255" s="580" t="s">
        <v>1516</v>
      </c>
      <c r="E255" s="274" t="str">
        <f>IF(住宅用途!Q202="","",F255)</f>
        <v/>
      </c>
      <c r="F255" s="274" t="str">
        <f>住宅用途!Q202</f>
        <v/>
      </c>
      <c r="G255" s="255" t="s">
        <v>658</v>
      </c>
      <c r="H255" s="345" t="s">
        <v>1255</v>
      </c>
    </row>
    <row r="256" spans="1:9" ht="23.25" customHeight="1">
      <c r="A256" s="314"/>
      <c r="B256" s="254"/>
      <c r="C256" s="260" t="s">
        <v>1052</v>
      </c>
      <c r="D256" s="580" t="s">
        <v>1460</v>
      </c>
      <c r="E256" s="274" t="str">
        <f>IF(住宅用途!E203="","",F256)</f>
        <v/>
      </c>
      <c r="F256" s="274">
        <f>住宅用途!E203</f>
        <v>0</v>
      </c>
      <c r="G256" s="255" t="s">
        <v>658</v>
      </c>
      <c r="H256" s="345" t="s">
        <v>1255</v>
      </c>
      <c r="I256" s="408"/>
    </row>
    <row r="257" spans="1:9" ht="23.25" customHeight="1">
      <c r="A257" s="314"/>
      <c r="B257" s="254"/>
      <c r="C257" s="260" t="s">
        <v>1052</v>
      </c>
      <c r="D257" s="580" t="s">
        <v>1517</v>
      </c>
      <c r="E257" s="274" t="str">
        <f>IF(住宅用途!Q203="","",F257)</f>
        <v/>
      </c>
      <c r="F257" s="274" t="str">
        <f>住宅用途!Q203</f>
        <v/>
      </c>
      <c r="G257" s="255" t="s">
        <v>658</v>
      </c>
      <c r="H257" s="345" t="s">
        <v>1255</v>
      </c>
    </row>
    <row r="258" spans="1:9" ht="23.25" customHeight="1">
      <c r="A258" s="314"/>
      <c r="B258" s="254"/>
      <c r="C258" s="260" t="s">
        <v>1057</v>
      </c>
      <c r="D258" s="580" t="s">
        <v>1462</v>
      </c>
      <c r="E258" s="274" t="str">
        <f>IF(住宅用途!E204="","",F258)</f>
        <v/>
      </c>
      <c r="F258" s="274">
        <f>住宅用途!E204</f>
        <v>0</v>
      </c>
      <c r="G258" s="255" t="s">
        <v>658</v>
      </c>
      <c r="H258" s="345" t="s">
        <v>1255</v>
      </c>
      <c r="I258" s="408"/>
    </row>
    <row r="259" spans="1:9" ht="23.25" customHeight="1">
      <c r="A259" s="314"/>
      <c r="B259" s="254"/>
      <c r="C259" s="260" t="s">
        <v>1057</v>
      </c>
      <c r="D259" s="580" t="s">
        <v>1518</v>
      </c>
      <c r="E259" s="274" t="str">
        <f>IF(住宅用途!Q204="","",F259)</f>
        <v/>
      </c>
      <c r="F259" s="274" t="str">
        <f>住宅用途!Q204</f>
        <v/>
      </c>
      <c r="G259" s="255" t="s">
        <v>658</v>
      </c>
      <c r="H259" s="345" t="s">
        <v>1255</v>
      </c>
    </row>
    <row r="260" spans="1:9" ht="23.25" customHeight="1">
      <c r="A260" s="314"/>
      <c r="B260" s="254"/>
      <c r="C260" s="260" t="s">
        <v>1058</v>
      </c>
      <c r="D260" s="580" t="s">
        <v>1519</v>
      </c>
      <c r="E260" s="274" t="str">
        <f>IF(住宅用途!E205="","",F260)</f>
        <v/>
      </c>
      <c r="F260" s="274">
        <f>住宅用途!E205</f>
        <v>0</v>
      </c>
      <c r="G260" s="255" t="s">
        <v>658</v>
      </c>
      <c r="H260" s="345" t="s">
        <v>1255</v>
      </c>
      <c r="I260" s="408"/>
    </row>
    <row r="261" spans="1:9" ht="23.25" customHeight="1">
      <c r="A261" s="314"/>
      <c r="B261" s="254"/>
      <c r="C261" s="260" t="s">
        <v>1058</v>
      </c>
      <c r="D261" s="580" t="s">
        <v>1520</v>
      </c>
      <c r="E261" s="274" t="str">
        <f>IF(住宅用途!Q205="","",F261)</f>
        <v/>
      </c>
      <c r="F261" s="274" t="str">
        <f>住宅用途!Q205</f>
        <v/>
      </c>
      <c r="G261" s="255" t="s">
        <v>658</v>
      </c>
      <c r="H261" s="345" t="s">
        <v>1255</v>
      </c>
    </row>
    <row r="262" spans="1:9" ht="23.25" customHeight="1">
      <c r="A262" s="314"/>
      <c r="B262" s="254"/>
      <c r="C262" s="260" t="s">
        <v>1059</v>
      </c>
      <c r="D262" s="580" t="s">
        <v>1463</v>
      </c>
      <c r="E262" s="274" t="str">
        <f>IF(住宅用途!E206="","",F262)</f>
        <v/>
      </c>
      <c r="F262" s="274">
        <f>住宅用途!E206</f>
        <v>0</v>
      </c>
      <c r="G262" s="255" t="s">
        <v>658</v>
      </c>
      <c r="H262" s="345" t="s">
        <v>1255</v>
      </c>
      <c r="I262" s="408"/>
    </row>
    <row r="263" spans="1:9" ht="23.25" customHeight="1">
      <c r="A263" s="314"/>
      <c r="B263" s="254"/>
      <c r="C263" s="260" t="s">
        <v>1059</v>
      </c>
      <c r="D263" s="580" t="s">
        <v>1521</v>
      </c>
      <c r="E263" s="274" t="str">
        <f>IF(住宅用途!Q206="","",F263)</f>
        <v/>
      </c>
      <c r="F263" s="274" t="str">
        <f>住宅用途!Q206</f>
        <v/>
      </c>
      <c r="G263" s="255" t="s">
        <v>658</v>
      </c>
      <c r="H263" s="345" t="s">
        <v>1255</v>
      </c>
    </row>
    <row r="264" spans="1:9" ht="23.25" customHeight="1">
      <c r="A264" s="314"/>
      <c r="B264" s="254"/>
      <c r="C264" s="260" t="s">
        <v>1060</v>
      </c>
      <c r="D264" s="580" t="s">
        <v>1061</v>
      </c>
      <c r="E264" s="274" t="str">
        <f>IF(住宅用途!Q207="","",F264)</f>
        <v/>
      </c>
      <c r="F264" s="274" t="str">
        <f>住宅用途!Q207</f>
        <v/>
      </c>
      <c r="G264" s="255" t="s">
        <v>658</v>
      </c>
      <c r="H264" s="345" t="s">
        <v>1255</v>
      </c>
    </row>
    <row r="265" spans="1:9" ht="23.25" customHeight="1">
      <c r="A265" s="314"/>
      <c r="B265" s="254"/>
      <c r="C265" s="260" t="s">
        <v>1062</v>
      </c>
      <c r="D265" s="580" t="s">
        <v>851</v>
      </c>
      <c r="E265" s="274" t="str">
        <f>IF(住宅用途!E208="","",F265)</f>
        <v/>
      </c>
      <c r="F265" s="274" t="str">
        <f>住宅用途!E208</f>
        <v/>
      </c>
      <c r="G265" s="255" t="s">
        <v>658</v>
      </c>
      <c r="H265" s="345" t="s">
        <v>1255</v>
      </c>
    </row>
    <row r="266" spans="1:9" ht="23.25" customHeight="1">
      <c r="A266" s="314"/>
      <c r="B266" s="254"/>
      <c r="C266" s="260" t="s">
        <v>1063</v>
      </c>
      <c r="D266" s="580" t="s">
        <v>894</v>
      </c>
      <c r="E266" s="276" t="str">
        <f>IF(住宅用途!E209="","",F266)</f>
        <v/>
      </c>
      <c r="F266" s="276" t="str">
        <f>住宅用途!E209</f>
        <v/>
      </c>
      <c r="G266" s="255" t="s">
        <v>658</v>
      </c>
      <c r="H266" s="345" t="s">
        <v>1302</v>
      </c>
    </row>
    <row r="267" spans="1:9" ht="23.25" customHeight="1">
      <c r="A267" s="314"/>
      <c r="B267" s="254"/>
      <c r="C267" s="260" t="s">
        <v>963</v>
      </c>
      <c r="D267" s="580" t="s">
        <v>677</v>
      </c>
      <c r="E267" s="258">
        <f>住宅用途!AB203</f>
        <v>1</v>
      </c>
      <c r="F267" s="258" t="str">
        <f>住宅用途!P200</f>
        <v>適用する</v>
      </c>
      <c r="G267" s="271" t="s">
        <v>678</v>
      </c>
      <c r="H267" s="271" t="s">
        <v>679</v>
      </c>
    </row>
    <row r="268" spans="1:9" ht="23.25" customHeight="1">
      <c r="A268" s="314"/>
      <c r="B268" s="254"/>
      <c r="C268" s="260" t="s">
        <v>963</v>
      </c>
      <c r="D268" s="580" t="s">
        <v>680</v>
      </c>
      <c r="E268" s="258">
        <f ca="1">住宅用途!AF203</f>
        <v>1</v>
      </c>
      <c r="F268" s="258" t="str">
        <f ca="1">住宅用途!U200</f>
        <v>段階1</v>
      </c>
      <c r="G268" s="271" t="s">
        <v>681</v>
      </c>
      <c r="H268" s="271" t="s">
        <v>682</v>
      </c>
    </row>
    <row r="269" spans="1:9" ht="23.25" customHeight="1">
      <c r="A269" s="314"/>
      <c r="B269" s="254"/>
      <c r="C269" s="260" t="s">
        <v>964</v>
      </c>
      <c r="D269" s="580" t="s">
        <v>895</v>
      </c>
      <c r="E269" s="274" t="str">
        <f>IF(住宅用途!E212="","",F269)</f>
        <v/>
      </c>
      <c r="F269" s="258">
        <f>住宅用途!E212</f>
        <v>0</v>
      </c>
      <c r="G269" s="255" t="s">
        <v>699</v>
      </c>
      <c r="H269" s="257" t="s">
        <v>1064</v>
      </c>
    </row>
    <row r="270" spans="1:9" ht="23.25" customHeight="1">
      <c r="A270" s="314"/>
      <c r="B270" s="254"/>
      <c r="C270" s="260" t="s">
        <v>965</v>
      </c>
      <c r="D270" s="580" t="s">
        <v>897</v>
      </c>
      <c r="E270" s="274" t="str">
        <f>IF(住宅用途!E213="","",F270)</f>
        <v/>
      </c>
      <c r="F270" s="274">
        <f>住宅用途!E213</f>
        <v>0</v>
      </c>
      <c r="G270" s="255" t="s">
        <v>658</v>
      </c>
      <c r="H270" s="345" t="s">
        <v>1255</v>
      </c>
    </row>
    <row r="271" spans="1:9" ht="23.25" customHeight="1">
      <c r="A271" s="314"/>
      <c r="B271" s="254"/>
      <c r="C271" s="260" t="s">
        <v>1065</v>
      </c>
      <c r="D271" s="580" t="s">
        <v>899</v>
      </c>
      <c r="E271" s="274" t="str">
        <f>IF(住宅用途!E214="","",F271)</f>
        <v/>
      </c>
      <c r="F271" s="274">
        <f>住宅用途!E214</f>
        <v>0</v>
      </c>
      <c r="G271" s="255" t="s">
        <v>658</v>
      </c>
      <c r="H271" s="345" t="s">
        <v>1255</v>
      </c>
    </row>
    <row r="272" spans="1:9" ht="23.25" customHeight="1">
      <c r="A272" s="314"/>
      <c r="B272" s="254"/>
      <c r="C272" s="260" t="s">
        <v>1066</v>
      </c>
      <c r="D272" s="580" t="s">
        <v>901</v>
      </c>
      <c r="E272" s="274" t="str">
        <f>IF(住宅用途!E215="","",F272)</f>
        <v/>
      </c>
      <c r="F272" s="274">
        <f>住宅用途!E215</f>
        <v>0</v>
      </c>
      <c r="G272" s="255" t="s">
        <v>658</v>
      </c>
      <c r="H272" s="345" t="s">
        <v>1255</v>
      </c>
    </row>
    <row r="273" spans="1:8" ht="23.25" customHeight="1">
      <c r="A273" s="314"/>
      <c r="B273" s="254"/>
      <c r="C273" s="260" t="s">
        <v>1067</v>
      </c>
      <c r="D273" s="580" t="s">
        <v>903</v>
      </c>
      <c r="E273" s="274" t="str">
        <f>IF(住宅用途!E216="","",F273)</f>
        <v/>
      </c>
      <c r="F273" s="274">
        <f>住宅用途!E216</f>
        <v>0</v>
      </c>
      <c r="G273" s="255" t="s">
        <v>658</v>
      </c>
      <c r="H273" s="345" t="s">
        <v>1255</v>
      </c>
    </row>
    <row r="274" spans="1:8" ht="23.25" customHeight="1">
      <c r="A274" s="314"/>
      <c r="B274" s="254"/>
      <c r="C274" s="260" t="s">
        <v>1068</v>
      </c>
      <c r="D274" s="580" t="s">
        <v>905</v>
      </c>
      <c r="E274" s="274" t="str">
        <f>IF(住宅用途!E217="","",F274)</f>
        <v/>
      </c>
      <c r="F274" s="274" t="str">
        <f>住宅用途!E217</f>
        <v/>
      </c>
      <c r="G274" s="255" t="s">
        <v>658</v>
      </c>
      <c r="H274" s="345" t="s">
        <v>1255</v>
      </c>
    </row>
    <row r="275" spans="1:8" ht="23.25" customHeight="1">
      <c r="A275" s="314"/>
      <c r="B275" s="254"/>
      <c r="C275" s="260" t="s">
        <v>1069</v>
      </c>
      <c r="D275" s="580" t="s">
        <v>907</v>
      </c>
      <c r="E275" s="274" t="str">
        <f>IF(住宅用途!E218="","",F275)</f>
        <v/>
      </c>
      <c r="F275" s="274" t="str">
        <f>住宅用途!E218</f>
        <v/>
      </c>
      <c r="G275" s="255" t="s">
        <v>658</v>
      </c>
      <c r="H275" s="345" t="s">
        <v>1255</v>
      </c>
    </row>
    <row r="276" spans="1:8" ht="23.25" customHeight="1">
      <c r="A276" s="314"/>
      <c r="B276" s="254"/>
      <c r="C276" s="260" t="s">
        <v>1070</v>
      </c>
      <c r="D276" s="580" t="s">
        <v>909</v>
      </c>
      <c r="E276" s="274" t="str">
        <f>IF(住宅用途!E219="","",F276)</f>
        <v/>
      </c>
      <c r="F276" s="276" t="str">
        <f>住宅用途!E219</f>
        <v/>
      </c>
      <c r="G276" s="255" t="s">
        <v>658</v>
      </c>
      <c r="H276" s="345" t="s">
        <v>1302</v>
      </c>
    </row>
    <row r="277" spans="1:8" ht="23.25" customHeight="1">
      <c r="A277" s="314"/>
      <c r="B277" s="254"/>
      <c r="C277" s="260"/>
      <c r="D277" s="580" t="s">
        <v>677</v>
      </c>
      <c r="E277" s="258">
        <f>住宅用途!AB214</f>
        <v>1</v>
      </c>
      <c r="F277" s="258" t="str">
        <f>住宅用途!P211</f>
        <v>適用する</v>
      </c>
      <c r="G277" s="271" t="s">
        <v>678</v>
      </c>
      <c r="H277" s="271" t="s">
        <v>679</v>
      </c>
    </row>
    <row r="278" spans="1:8" ht="23.25" customHeight="1">
      <c r="A278" s="314"/>
      <c r="B278" s="254"/>
      <c r="C278" s="260"/>
      <c r="D278" s="580" t="s">
        <v>680</v>
      </c>
      <c r="E278" s="258">
        <f ca="1">住宅用途!AF214</f>
        <v>1</v>
      </c>
      <c r="F278" s="258" t="str">
        <f ca="1">住宅用途!U211</f>
        <v>段階1</v>
      </c>
      <c r="G278" s="271" t="s">
        <v>681</v>
      </c>
      <c r="H278" s="271" t="s">
        <v>682</v>
      </c>
    </row>
    <row r="279" spans="1:8" ht="23.25" customHeight="1">
      <c r="A279" s="314"/>
      <c r="B279" s="254"/>
      <c r="C279" s="260" t="s">
        <v>1053</v>
      </c>
      <c r="D279" s="580" t="s">
        <v>910</v>
      </c>
      <c r="E279" s="277" t="str">
        <f>IF(住宅用途!E222="","",F279)</f>
        <v/>
      </c>
      <c r="F279" s="258">
        <f>住宅用途!E222</f>
        <v>0</v>
      </c>
      <c r="G279" s="255" t="s">
        <v>658</v>
      </c>
      <c r="H279" s="257" t="s">
        <v>662</v>
      </c>
    </row>
    <row r="280" spans="1:8" ht="23.25" customHeight="1">
      <c r="A280" s="314"/>
      <c r="B280" s="254"/>
      <c r="C280" s="260" t="s">
        <v>1071</v>
      </c>
      <c r="D280" s="580" t="s">
        <v>911</v>
      </c>
      <c r="E280" s="277" t="str">
        <f>IF(住宅用途!E223="","",F280)</f>
        <v/>
      </c>
      <c r="F280" s="258">
        <f>住宅用途!E223</f>
        <v>0</v>
      </c>
      <c r="G280" s="255" t="s">
        <v>658</v>
      </c>
      <c r="H280" s="257" t="s">
        <v>662</v>
      </c>
    </row>
    <row r="281" spans="1:8" ht="23.25" customHeight="1">
      <c r="A281" s="314"/>
      <c r="B281" s="254"/>
      <c r="C281" s="260" t="s">
        <v>1072</v>
      </c>
      <c r="D281" s="580" t="s">
        <v>912</v>
      </c>
      <c r="E281" s="277" t="str">
        <f>IF(住宅用途!E224="","",F281)</f>
        <v/>
      </c>
      <c r="F281" s="258">
        <f>住宅用途!E224</f>
        <v>0</v>
      </c>
      <c r="G281" s="255" t="s">
        <v>658</v>
      </c>
      <c r="H281" s="257" t="s">
        <v>662</v>
      </c>
    </row>
    <row r="282" spans="1:8" ht="23.25" customHeight="1">
      <c r="A282" s="314"/>
      <c r="B282" s="254"/>
      <c r="C282" s="260" t="s">
        <v>1073</v>
      </c>
      <c r="D282" s="580" t="s">
        <v>914</v>
      </c>
      <c r="E282" s="277" t="str">
        <f>IF(住宅用途!E225="","",F282)</f>
        <v/>
      </c>
      <c r="F282" s="258">
        <f>住宅用途!E225</f>
        <v>0</v>
      </c>
      <c r="G282" s="255" t="s">
        <v>658</v>
      </c>
      <c r="H282" s="257" t="s">
        <v>662</v>
      </c>
    </row>
    <row r="283" spans="1:8" ht="23.25" customHeight="1">
      <c r="A283" s="314"/>
      <c r="B283" s="254"/>
      <c r="C283" s="260" t="s">
        <v>1074</v>
      </c>
      <c r="D283" s="580" t="s">
        <v>916</v>
      </c>
      <c r="E283" s="277" t="str">
        <f>IF(住宅用途!E226="","",F283)</f>
        <v/>
      </c>
      <c r="F283" s="258">
        <f>住宅用途!E226</f>
        <v>0</v>
      </c>
      <c r="G283" s="255" t="s">
        <v>658</v>
      </c>
      <c r="H283" s="257" t="s">
        <v>662</v>
      </c>
    </row>
    <row r="284" spans="1:8" ht="23.25" customHeight="1">
      <c r="A284" s="314"/>
      <c r="B284" s="254"/>
      <c r="C284" s="260" t="s">
        <v>1054</v>
      </c>
      <c r="D284" s="580" t="s">
        <v>677</v>
      </c>
      <c r="E284" s="258">
        <f>住宅用途!AB224</f>
        <v>1</v>
      </c>
      <c r="F284" s="258" t="str">
        <f>住宅用途!P221</f>
        <v>適用する</v>
      </c>
      <c r="G284" s="271" t="s">
        <v>678</v>
      </c>
      <c r="H284" s="271" t="s">
        <v>679</v>
      </c>
    </row>
    <row r="285" spans="1:8" ht="23.25" customHeight="1">
      <c r="A285" s="314"/>
      <c r="B285" s="254"/>
      <c r="C285" s="260" t="s">
        <v>1054</v>
      </c>
      <c r="D285" s="580" t="s">
        <v>680</v>
      </c>
      <c r="E285" s="258">
        <f ca="1">住宅用途!AF224</f>
        <v>1</v>
      </c>
      <c r="F285" s="258" t="str">
        <f ca="1">住宅用途!U221</f>
        <v>段階1</v>
      </c>
      <c r="G285" s="271" t="s">
        <v>681</v>
      </c>
      <c r="H285" s="271" t="s">
        <v>682</v>
      </c>
    </row>
    <row r="286" spans="1:8" ht="23.25" customHeight="1">
      <c r="A286" s="314"/>
      <c r="B286" s="254"/>
      <c r="C286" s="266"/>
      <c r="D286" s="586" t="s">
        <v>917</v>
      </c>
      <c r="E286" s="274" t="str">
        <f>IF(F286=0,"",F286)</f>
        <v/>
      </c>
      <c r="F286" s="267">
        <f>住宅用途!B229</f>
        <v>0</v>
      </c>
      <c r="G286" s="268" t="s">
        <v>699</v>
      </c>
      <c r="H286" s="269"/>
    </row>
    <row r="287" spans="1:8" ht="23.25" customHeight="1">
      <c r="A287" s="314"/>
      <c r="B287" s="254"/>
      <c r="C287" s="260"/>
      <c r="D287" s="580" t="s">
        <v>1075</v>
      </c>
      <c r="E287" s="258">
        <f ca="1">IF(F287="★☆☆",1,IF(F287="★★☆",2,3))</f>
        <v>1</v>
      </c>
      <c r="F287" s="258" t="str">
        <f ca="1">住宅用途!F242</f>
        <v>★☆☆</v>
      </c>
      <c r="G287" s="255" t="s">
        <v>1076</v>
      </c>
      <c r="H287" s="257" t="s">
        <v>1077</v>
      </c>
    </row>
    <row r="288" spans="1:8" ht="23.25" customHeight="1">
      <c r="A288" s="314"/>
      <c r="B288" s="254"/>
      <c r="C288" s="260"/>
      <c r="D288" s="580" t="s">
        <v>1078</v>
      </c>
      <c r="E288" s="258">
        <f ca="1">IF(F288="★☆☆",1,IF(F288="★★☆",2,3))</f>
        <v>1</v>
      </c>
      <c r="F288" s="258" t="str">
        <f ca="1">住宅用途!F243</f>
        <v>★☆☆</v>
      </c>
      <c r="G288" s="255" t="s">
        <v>1076</v>
      </c>
      <c r="H288" s="257" t="s">
        <v>1077</v>
      </c>
    </row>
    <row r="289" spans="1:12" ht="23.25" customHeight="1">
      <c r="A289" s="314"/>
      <c r="B289" s="254"/>
      <c r="C289" s="260"/>
      <c r="D289" s="580" t="s">
        <v>1079</v>
      </c>
      <c r="E289" s="258">
        <f ca="1">IF(F289="★☆☆",1,IF(F289="★★☆",2,3))</f>
        <v>1</v>
      </c>
      <c r="F289" s="258" t="str">
        <f ca="1">住宅用途!F244</f>
        <v>★☆☆</v>
      </c>
      <c r="G289" s="255" t="s">
        <v>1076</v>
      </c>
      <c r="H289" s="257" t="s">
        <v>1077</v>
      </c>
    </row>
    <row r="290" spans="1:12" ht="23.25" customHeight="1">
      <c r="A290" s="314"/>
      <c r="B290" s="254"/>
      <c r="C290" s="260"/>
      <c r="D290" s="580" t="s">
        <v>1080</v>
      </c>
      <c r="E290" s="258">
        <f ca="1">IF(F290="★☆☆",1,IF(F290="★★☆",2,3))</f>
        <v>1</v>
      </c>
      <c r="F290" s="258" t="str">
        <f ca="1">住宅用途!F245</f>
        <v>★☆☆</v>
      </c>
      <c r="G290" s="255" t="s">
        <v>1076</v>
      </c>
      <c r="H290" s="257" t="s">
        <v>1077</v>
      </c>
    </row>
    <row r="291" spans="1:12" ht="23.25" customHeight="1">
      <c r="A291" s="314"/>
      <c r="B291" s="254"/>
      <c r="C291" s="260"/>
      <c r="D291" s="580" t="s">
        <v>1081</v>
      </c>
      <c r="E291" s="258">
        <f ca="1">IF(F291="★☆☆",1,IF(F291="★★☆",2,3))</f>
        <v>1</v>
      </c>
      <c r="F291" s="258" t="str">
        <f ca="1">住宅用途!F246</f>
        <v>★☆☆</v>
      </c>
      <c r="G291" s="255" t="s">
        <v>1076</v>
      </c>
      <c r="H291" s="257" t="s">
        <v>1077</v>
      </c>
    </row>
    <row r="292" spans="1:12" ht="24" customHeight="1">
      <c r="A292" s="374" t="s">
        <v>918</v>
      </c>
      <c r="B292" s="270"/>
      <c r="C292" s="270" t="s">
        <v>650</v>
      </c>
      <c r="D292" s="580" t="s">
        <v>388</v>
      </c>
      <c r="E292" s="258" t="str">
        <f>住宅以外の用途!$AO$12</f>
        <v/>
      </c>
      <c r="F292" s="258">
        <f>住宅以外の用途!$S$2</f>
        <v>0</v>
      </c>
      <c r="G292" s="271" t="s">
        <v>651</v>
      </c>
      <c r="H292" s="648" t="s">
        <v>1604</v>
      </c>
      <c r="I292" s="643" t="s">
        <v>1587</v>
      </c>
      <c r="J292" s="307" t="s">
        <v>1605</v>
      </c>
      <c r="K292" s="307" t="s">
        <v>1603</v>
      </c>
      <c r="L292" s="646">
        <v>43809</v>
      </c>
    </row>
    <row r="293" spans="1:12" ht="23.25" customHeight="1">
      <c r="A293" s="375"/>
      <c r="B293" s="272" t="s">
        <v>652</v>
      </c>
      <c r="C293" s="273" t="s">
        <v>653</v>
      </c>
      <c r="D293" s="580" t="s">
        <v>654</v>
      </c>
      <c r="E293" s="258" t="str">
        <f>住宅以外の用途!$AJ$8</f>
        <v/>
      </c>
      <c r="F293" s="258">
        <f>住宅以外の用途!E6</f>
        <v>0</v>
      </c>
      <c r="G293" s="271" t="s">
        <v>655</v>
      </c>
      <c r="H293" s="271" t="s">
        <v>926</v>
      </c>
      <c r="K293" s="647" t="s">
        <v>1602</v>
      </c>
    </row>
    <row r="294" spans="1:12" ht="23.25" customHeight="1">
      <c r="A294" s="375"/>
      <c r="B294" s="270"/>
      <c r="C294" s="273" t="s">
        <v>656</v>
      </c>
      <c r="D294" s="580" t="s">
        <v>657</v>
      </c>
      <c r="E294" s="276" t="str">
        <f>IF(住宅以外の用途!E7="","",F294)</f>
        <v/>
      </c>
      <c r="F294" s="276" t="str">
        <f>住宅以外の用途!E7</f>
        <v/>
      </c>
      <c r="G294" s="275" t="s">
        <v>658</v>
      </c>
      <c r="H294" s="346" t="s">
        <v>845</v>
      </c>
    </row>
    <row r="295" spans="1:12" ht="23.25" customHeight="1">
      <c r="A295" s="375"/>
      <c r="B295" s="270"/>
      <c r="C295" s="273" t="s">
        <v>656</v>
      </c>
      <c r="D295" s="580" t="s">
        <v>1286</v>
      </c>
      <c r="E295" s="274" t="str">
        <f>IF(住宅以外の用途!N7="","",F295)</f>
        <v/>
      </c>
      <c r="F295" s="274">
        <f>住宅以外の用途!N7</f>
        <v>0</v>
      </c>
      <c r="G295" s="275" t="s">
        <v>658</v>
      </c>
      <c r="H295" s="346" t="s">
        <v>659</v>
      </c>
    </row>
    <row r="296" spans="1:12" ht="23.25" customHeight="1">
      <c r="A296" s="375"/>
      <c r="B296" s="270"/>
      <c r="C296" s="273" t="s">
        <v>660</v>
      </c>
      <c r="D296" s="580" t="s">
        <v>661</v>
      </c>
      <c r="E296" s="277" t="str">
        <f>IF(住宅以外の用途!$E8="","",F296)</f>
        <v/>
      </c>
      <c r="F296" s="258">
        <f>住宅以外の用途!$E8</f>
        <v>0</v>
      </c>
      <c r="G296" s="275" t="s">
        <v>658</v>
      </c>
      <c r="H296" s="271" t="s">
        <v>662</v>
      </c>
      <c r="I296" s="643" t="s">
        <v>1587</v>
      </c>
      <c r="J296" s="307" t="s">
        <v>1588</v>
      </c>
      <c r="K296" s="307" t="s">
        <v>1581</v>
      </c>
    </row>
    <row r="297" spans="1:12" ht="23.25" customHeight="1">
      <c r="A297" s="375"/>
      <c r="B297" s="270"/>
      <c r="C297" s="273" t="s">
        <v>663</v>
      </c>
      <c r="D297" s="580" t="s">
        <v>664</v>
      </c>
      <c r="E297" s="277" t="str">
        <f>IF(住宅以外の用途!$E9="","",F297)</f>
        <v/>
      </c>
      <c r="F297" s="258">
        <f>住宅以外の用途!$E9</f>
        <v>0</v>
      </c>
      <c r="G297" s="275" t="s">
        <v>658</v>
      </c>
      <c r="H297" s="271" t="s">
        <v>662</v>
      </c>
      <c r="I297" s="643" t="s">
        <v>1587</v>
      </c>
      <c r="J297" s="307" t="s">
        <v>1589</v>
      </c>
      <c r="K297" s="307" t="s">
        <v>1581</v>
      </c>
    </row>
    <row r="298" spans="1:12" ht="23.25" customHeight="1">
      <c r="A298" s="375"/>
      <c r="B298" s="270"/>
      <c r="C298" s="273" t="s">
        <v>665</v>
      </c>
      <c r="D298" s="581" t="s">
        <v>666</v>
      </c>
      <c r="E298" s="276" t="str">
        <f>IF(住宅以外の用途!$E10="","",F298)</f>
        <v/>
      </c>
      <c r="F298" s="276">
        <f>住宅以外の用途!$E10</f>
        <v>0</v>
      </c>
      <c r="G298" s="275" t="s">
        <v>658</v>
      </c>
      <c r="H298" s="271" t="s">
        <v>845</v>
      </c>
    </row>
    <row r="299" spans="1:12" ht="23.25" customHeight="1">
      <c r="A299" s="375"/>
      <c r="B299" s="270"/>
      <c r="C299" s="273" t="s">
        <v>667</v>
      </c>
      <c r="D299" s="581" t="s">
        <v>668</v>
      </c>
      <c r="E299" s="274" t="str">
        <f>IF(住宅以外の用途!$E11="","",F299)</f>
        <v/>
      </c>
      <c r="F299" s="274">
        <f>住宅以外の用途!$E11</f>
        <v>0</v>
      </c>
      <c r="G299" s="275" t="s">
        <v>658</v>
      </c>
      <c r="H299" s="271" t="s">
        <v>659</v>
      </c>
    </row>
    <row r="300" spans="1:12" ht="23.25" customHeight="1">
      <c r="A300" s="375"/>
      <c r="B300" s="270"/>
      <c r="C300" s="273" t="s">
        <v>669</v>
      </c>
      <c r="D300" s="580" t="s">
        <v>670</v>
      </c>
      <c r="E300" s="274" t="str">
        <f>IF(住宅以外の用途!$E12="","",F300)</f>
        <v/>
      </c>
      <c r="F300" s="274">
        <f>住宅以外の用途!$E12</f>
        <v>0</v>
      </c>
      <c r="G300" s="275" t="s">
        <v>658</v>
      </c>
      <c r="H300" s="271" t="s">
        <v>659</v>
      </c>
    </row>
    <row r="301" spans="1:12" ht="23.25" customHeight="1">
      <c r="A301" s="375"/>
      <c r="B301" s="270"/>
      <c r="C301" s="273" t="s">
        <v>671</v>
      </c>
      <c r="D301" s="581" t="s">
        <v>672</v>
      </c>
      <c r="E301" s="274" t="str">
        <f>IF(住宅以外の用途!$E13="","",F301)</f>
        <v/>
      </c>
      <c r="F301" s="274">
        <f>住宅以外の用途!$E13</f>
        <v>0</v>
      </c>
      <c r="G301" s="275" t="s">
        <v>658</v>
      </c>
      <c r="H301" s="271" t="s">
        <v>659</v>
      </c>
    </row>
    <row r="302" spans="1:12" ht="23.25" customHeight="1">
      <c r="A302" s="375"/>
      <c r="B302" s="270"/>
      <c r="C302" s="273" t="s">
        <v>673</v>
      </c>
      <c r="D302" s="580" t="s">
        <v>674</v>
      </c>
      <c r="E302" s="274" t="str">
        <f>IF(住宅以外の用途!$E14="","",F302)</f>
        <v/>
      </c>
      <c r="F302" s="274">
        <f>住宅以外の用途!$E14</f>
        <v>0</v>
      </c>
      <c r="G302" s="275" t="s">
        <v>658</v>
      </c>
      <c r="H302" s="271" t="s">
        <v>659</v>
      </c>
    </row>
    <row r="303" spans="1:12" ht="23.25" customHeight="1">
      <c r="A303" s="375"/>
      <c r="B303" s="270"/>
      <c r="C303" s="270" t="s">
        <v>676</v>
      </c>
      <c r="D303" s="580" t="s">
        <v>677</v>
      </c>
      <c r="E303" s="258">
        <f>住宅以外の用途!AB8</f>
        <v>1</v>
      </c>
      <c r="F303" s="258" t="str">
        <f>住宅以外の用途!P5</f>
        <v>適用する</v>
      </c>
      <c r="G303" s="271" t="s">
        <v>678</v>
      </c>
      <c r="H303" s="271" t="s">
        <v>679</v>
      </c>
    </row>
    <row r="304" spans="1:12" ht="23.25" customHeight="1">
      <c r="A304" s="375"/>
      <c r="B304" s="270"/>
      <c r="C304" s="270" t="s">
        <v>676</v>
      </c>
      <c r="D304" s="580" t="s">
        <v>680</v>
      </c>
      <c r="E304" s="258">
        <f ca="1">住宅以外の用途!$AF$8</f>
        <v>1</v>
      </c>
      <c r="F304" s="258" t="str">
        <f ca="1">住宅以外の用途!U5</f>
        <v>段階1</v>
      </c>
      <c r="G304" s="271" t="s">
        <v>681</v>
      </c>
      <c r="H304" s="271" t="s">
        <v>682</v>
      </c>
    </row>
    <row r="305" spans="1:9" ht="23.25" customHeight="1">
      <c r="A305" s="375"/>
      <c r="B305" s="272" t="s">
        <v>683</v>
      </c>
      <c r="C305" s="273" t="s">
        <v>653</v>
      </c>
      <c r="D305" s="580" t="s">
        <v>1279</v>
      </c>
      <c r="E305" s="258" t="str">
        <f>住宅以外の用途!AT19</f>
        <v/>
      </c>
      <c r="F305" s="258">
        <f>住宅以外の用途!E19</f>
        <v>0</v>
      </c>
      <c r="G305" s="271" t="s">
        <v>705</v>
      </c>
      <c r="H305" s="271" t="s">
        <v>923</v>
      </c>
    </row>
    <row r="306" spans="1:9" ht="23.25" customHeight="1">
      <c r="A306" s="375"/>
      <c r="B306" s="270"/>
      <c r="C306" s="273" t="s">
        <v>686</v>
      </c>
      <c r="D306" s="580" t="s">
        <v>1280</v>
      </c>
      <c r="E306" s="258" t="str">
        <f>住宅以外の用途!AT20</f>
        <v/>
      </c>
      <c r="F306" s="258">
        <f>住宅以外の用途!E20</f>
        <v>0</v>
      </c>
      <c r="G306" s="271" t="s">
        <v>705</v>
      </c>
      <c r="H306" s="271" t="s">
        <v>923</v>
      </c>
    </row>
    <row r="307" spans="1:9" ht="23.25" customHeight="1">
      <c r="A307" s="375"/>
      <c r="B307" s="270"/>
      <c r="C307" s="273" t="s">
        <v>665</v>
      </c>
      <c r="D307" s="580" t="s">
        <v>1281</v>
      </c>
      <c r="E307" s="258" t="str">
        <f>住宅以外の用途!AT21</f>
        <v/>
      </c>
      <c r="F307" s="258">
        <f>住宅以外の用途!E21</f>
        <v>0</v>
      </c>
      <c r="G307" s="271" t="s">
        <v>705</v>
      </c>
      <c r="H307" s="271" t="s">
        <v>923</v>
      </c>
    </row>
    <row r="308" spans="1:9" ht="23.25" customHeight="1">
      <c r="A308" s="375"/>
      <c r="B308" s="270"/>
      <c r="C308" s="273" t="s">
        <v>667</v>
      </c>
      <c r="D308" s="580" t="s">
        <v>1282</v>
      </c>
      <c r="E308" s="258" t="str">
        <f>住宅以外の用途!AT22</f>
        <v/>
      </c>
      <c r="F308" s="258">
        <f>住宅以外の用途!E22</f>
        <v>0</v>
      </c>
      <c r="G308" s="271" t="s">
        <v>705</v>
      </c>
      <c r="H308" s="271" t="s">
        <v>923</v>
      </c>
    </row>
    <row r="309" spans="1:9" ht="23.25" customHeight="1">
      <c r="A309" s="375"/>
      <c r="B309" s="339"/>
      <c r="C309" s="273" t="s">
        <v>667</v>
      </c>
      <c r="D309" s="580" t="s">
        <v>1283</v>
      </c>
      <c r="E309" s="274" t="str">
        <f t="shared" ref="E309" si="5">IF(F309=0,"",F309)</f>
        <v/>
      </c>
      <c r="F309" s="258">
        <f>住宅以外の用途!H22</f>
        <v>0</v>
      </c>
      <c r="G309" s="271" t="s">
        <v>1284</v>
      </c>
      <c r="H309" s="271"/>
    </row>
    <row r="310" spans="1:9" ht="23.25" customHeight="1">
      <c r="A310" s="375"/>
      <c r="B310" s="270"/>
      <c r="C310" s="273" t="s">
        <v>669</v>
      </c>
      <c r="D310" s="580" t="s">
        <v>687</v>
      </c>
      <c r="E310" s="276" t="str">
        <f>IF(住宅以外の用途!E23="","",F310)</f>
        <v/>
      </c>
      <c r="F310" s="276">
        <f>住宅以外の用途!E23</f>
        <v>0</v>
      </c>
      <c r="G310" s="275" t="s">
        <v>658</v>
      </c>
      <c r="H310" s="271" t="s">
        <v>675</v>
      </c>
    </row>
    <row r="311" spans="1:9" ht="23.25" customHeight="1">
      <c r="A311" s="375"/>
      <c r="B311" s="270"/>
      <c r="C311" s="273" t="s">
        <v>671</v>
      </c>
      <c r="D311" s="580" t="s">
        <v>688</v>
      </c>
      <c r="E311" s="277" t="str">
        <f>IF(住宅以外の用途!E25="","",F311)</f>
        <v/>
      </c>
      <c r="F311" s="258">
        <f>住宅以外の用途!E25</f>
        <v>0</v>
      </c>
      <c r="G311" s="275" t="s">
        <v>658</v>
      </c>
      <c r="H311" s="278" t="s">
        <v>662</v>
      </c>
    </row>
    <row r="312" spans="1:9" ht="23.25" customHeight="1">
      <c r="A312" s="375"/>
      <c r="B312" s="270"/>
      <c r="C312" s="273" t="s">
        <v>673</v>
      </c>
      <c r="D312" s="580" t="s">
        <v>689</v>
      </c>
      <c r="E312" s="277" t="str">
        <f>IF(住宅以外の用途!E26="","",F312)</f>
        <v/>
      </c>
      <c r="F312" s="258">
        <f>住宅以外の用途!E26</f>
        <v>0</v>
      </c>
      <c r="G312" s="275" t="s">
        <v>658</v>
      </c>
      <c r="H312" s="278" t="s">
        <v>662</v>
      </c>
    </row>
    <row r="313" spans="1:9" ht="23.25" customHeight="1">
      <c r="A313" s="375"/>
      <c r="B313" s="270"/>
      <c r="C313" s="273" t="s">
        <v>673</v>
      </c>
      <c r="D313" s="580" t="s">
        <v>690</v>
      </c>
      <c r="E313" s="276" t="str">
        <f>IF(住宅以外の用途!P26="","",F313)</f>
        <v/>
      </c>
      <c r="F313" s="276" t="str">
        <f>住宅以外の用途!P26</f>
        <v/>
      </c>
      <c r="G313" s="275" t="s">
        <v>658</v>
      </c>
      <c r="H313" s="346" t="s">
        <v>675</v>
      </c>
    </row>
    <row r="314" spans="1:9" ht="23.25" customHeight="1">
      <c r="A314" s="375"/>
      <c r="B314" s="270"/>
      <c r="C314" s="273" t="s">
        <v>691</v>
      </c>
      <c r="D314" s="580" t="s">
        <v>692</v>
      </c>
      <c r="E314" s="277" t="str">
        <f>IF(住宅以外の用途!E27="","",F314)</f>
        <v/>
      </c>
      <c r="F314" s="258">
        <f>住宅以外の用途!E27</f>
        <v>0</v>
      </c>
      <c r="G314" s="275" t="s">
        <v>658</v>
      </c>
      <c r="H314" s="347" t="s">
        <v>662</v>
      </c>
    </row>
    <row r="315" spans="1:9" ht="23.25" customHeight="1">
      <c r="A315" s="375"/>
      <c r="B315" s="270"/>
      <c r="C315" s="273" t="s">
        <v>691</v>
      </c>
      <c r="D315" s="580" t="s">
        <v>693</v>
      </c>
      <c r="E315" s="276" t="str">
        <f>IF(住宅以外の用途!P27="","",F315)</f>
        <v/>
      </c>
      <c r="F315" s="276" t="str">
        <f>住宅以外の用途!P27</f>
        <v/>
      </c>
      <c r="G315" s="275" t="s">
        <v>658</v>
      </c>
      <c r="H315" s="346" t="s">
        <v>675</v>
      </c>
    </row>
    <row r="316" spans="1:9" ht="23.25" customHeight="1">
      <c r="A316" s="375"/>
      <c r="B316" s="270"/>
      <c r="C316" s="270" t="s">
        <v>676</v>
      </c>
      <c r="D316" s="580" t="s">
        <v>677</v>
      </c>
      <c r="E316" s="258">
        <f>住宅以外の用途!AB20</f>
        <v>1</v>
      </c>
      <c r="F316" s="258" t="str">
        <f>住宅以外の用途!P17</f>
        <v>適用する</v>
      </c>
      <c r="G316" s="271" t="s">
        <v>678</v>
      </c>
      <c r="H316" s="346" t="s">
        <v>679</v>
      </c>
    </row>
    <row r="317" spans="1:9" ht="23.25" customHeight="1">
      <c r="A317" s="375"/>
      <c r="B317" s="270"/>
      <c r="C317" s="270" t="s">
        <v>676</v>
      </c>
      <c r="D317" s="580" t="s">
        <v>680</v>
      </c>
      <c r="E317" s="258">
        <f ca="1">住宅以外の用途!AF20</f>
        <v>1</v>
      </c>
      <c r="F317" s="258" t="str">
        <f ca="1">住宅以外の用途!U17</f>
        <v>段階1</v>
      </c>
      <c r="G317" s="271" t="s">
        <v>681</v>
      </c>
      <c r="H317" s="346" t="s">
        <v>927</v>
      </c>
    </row>
    <row r="318" spans="1:9" ht="23.25" customHeight="1">
      <c r="A318" s="375"/>
      <c r="B318" s="407"/>
      <c r="C318" s="273" t="s">
        <v>694</v>
      </c>
      <c r="D318" s="581" t="s">
        <v>1242</v>
      </c>
      <c r="E318" s="276" t="str">
        <f>IF(住宅以外の用途!E30="","",F318)</f>
        <v/>
      </c>
      <c r="F318" s="276">
        <f>住宅以外の用途!E30</f>
        <v>0</v>
      </c>
      <c r="G318" s="275" t="s">
        <v>658</v>
      </c>
      <c r="H318" s="346" t="s">
        <v>675</v>
      </c>
      <c r="I318" s="408"/>
    </row>
    <row r="319" spans="1:9" ht="23.25" customHeight="1">
      <c r="A319" s="375"/>
      <c r="B319" s="272"/>
      <c r="C319" s="273" t="s">
        <v>694</v>
      </c>
      <c r="D319" s="581" t="s">
        <v>1242</v>
      </c>
      <c r="E319" s="276" t="str">
        <f>IF(住宅以外の用途!P30="","",F319)</f>
        <v/>
      </c>
      <c r="F319" s="299" t="str">
        <f>住宅以外の用途!P30</f>
        <v/>
      </c>
      <c r="G319" s="275" t="s">
        <v>658</v>
      </c>
      <c r="H319" s="346" t="s">
        <v>675</v>
      </c>
    </row>
    <row r="320" spans="1:9" ht="23.25" customHeight="1">
      <c r="A320" s="375"/>
      <c r="B320" s="270"/>
      <c r="C320" s="273" t="s">
        <v>695</v>
      </c>
      <c r="D320" s="581" t="s">
        <v>1244</v>
      </c>
      <c r="E320" s="276" t="str">
        <f>IF(住宅以外の用途!E31="","",F320)</f>
        <v/>
      </c>
      <c r="F320" s="299">
        <f>住宅以外の用途!E31</f>
        <v>0</v>
      </c>
      <c r="G320" s="275" t="s">
        <v>658</v>
      </c>
      <c r="H320" s="346" t="s">
        <v>675</v>
      </c>
    </row>
    <row r="321" spans="1:9" ht="23.25" customHeight="1">
      <c r="A321" s="375"/>
      <c r="B321" s="270"/>
      <c r="C321" s="273" t="s">
        <v>695</v>
      </c>
      <c r="D321" s="581" t="s">
        <v>1246</v>
      </c>
      <c r="E321" s="276" t="str">
        <f>IF(住宅以外の用途!P31="","",F321)</f>
        <v/>
      </c>
      <c r="F321" s="299" t="str">
        <f>住宅以外の用途!P31</f>
        <v/>
      </c>
      <c r="G321" s="275" t="s">
        <v>658</v>
      </c>
      <c r="H321" s="346" t="s">
        <v>675</v>
      </c>
    </row>
    <row r="322" spans="1:9" ht="23.25" customHeight="1">
      <c r="A322" s="375"/>
      <c r="B322" s="270"/>
      <c r="C322" s="273" t="s">
        <v>696</v>
      </c>
      <c r="D322" s="581" t="s">
        <v>1245</v>
      </c>
      <c r="E322" s="276" t="str">
        <f>IF(住宅以外の用途!E32="","",F322)</f>
        <v/>
      </c>
      <c r="F322" s="299">
        <f>住宅以外の用途!E32</f>
        <v>0</v>
      </c>
      <c r="G322" s="275" t="s">
        <v>658</v>
      </c>
      <c r="H322" s="346" t="s">
        <v>675</v>
      </c>
    </row>
    <row r="323" spans="1:9" ht="23.25" customHeight="1">
      <c r="A323" s="375"/>
      <c r="B323" s="270"/>
      <c r="C323" s="273" t="s">
        <v>696</v>
      </c>
      <c r="D323" s="581" t="s">
        <v>1247</v>
      </c>
      <c r="E323" s="276" t="str">
        <f>IF(住宅以外の用途!P32="","",F323)</f>
        <v/>
      </c>
      <c r="F323" s="299" t="str">
        <f>住宅以外の用途!P32</f>
        <v/>
      </c>
      <c r="G323" s="275" t="s">
        <v>658</v>
      </c>
      <c r="H323" s="346" t="s">
        <v>675</v>
      </c>
    </row>
    <row r="324" spans="1:9" ht="23.25" customHeight="1">
      <c r="A324" s="375"/>
      <c r="B324" s="407"/>
      <c r="C324" s="273" t="s">
        <v>697</v>
      </c>
      <c r="D324" s="581" t="s">
        <v>1138</v>
      </c>
      <c r="E324" s="276" t="str">
        <f>IF(住宅以外の用途!E33="","",F324)</f>
        <v/>
      </c>
      <c r="F324" s="299">
        <f>住宅以外の用途!E33</f>
        <v>0</v>
      </c>
      <c r="G324" s="275" t="s">
        <v>658</v>
      </c>
      <c r="H324" s="346" t="s">
        <v>675</v>
      </c>
      <c r="I324" s="408"/>
    </row>
    <row r="325" spans="1:9" ht="23.25" customHeight="1">
      <c r="A325" s="375"/>
      <c r="B325" s="407"/>
      <c r="C325" s="273" t="s">
        <v>697</v>
      </c>
      <c r="D325" s="581" t="s">
        <v>1461</v>
      </c>
      <c r="E325" s="276" t="str">
        <f t="shared" ref="E325" si="6">IF(F325=0,"",F325)</f>
        <v>MJ/h</v>
      </c>
      <c r="F325" s="299" t="str">
        <f>住宅以外の用途!H33</f>
        <v>MJ/h</v>
      </c>
      <c r="G325" s="275" t="s">
        <v>699</v>
      </c>
      <c r="H325" s="346"/>
      <c r="I325" s="408"/>
    </row>
    <row r="326" spans="1:9" ht="23.25" customHeight="1">
      <c r="A326" s="375"/>
      <c r="B326" s="270"/>
      <c r="C326" s="273" t="s">
        <v>697</v>
      </c>
      <c r="D326" s="581" t="s">
        <v>1514</v>
      </c>
      <c r="E326" s="276" t="str">
        <f>IF(住宅以外の用途!P33="","",F326)</f>
        <v/>
      </c>
      <c r="F326" s="299" t="str">
        <f>住宅以外の用途!P33</f>
        <v/>
      </c>
      <c r="G326" s="275" t="s">
        <v>658</v>
      </c>
      <c r="H326" s="346" t="s">
        <v>675</v>
      </c>
    </row>
    <row r="327" spans="1:9" ht="23.25" customHeight="1">
      <c r="A327" s="375"/>
      <c r="B327" s="270"/>
      <c r="C327" s="273" t="s">
        <v>698</v>
      </c>
      <c r="D327" s="580" t="s">
        <v>355</v>
      </c>
      <c r="E327" s="276" t="str">
        <f t="shared" ref="E327" si="7">IF(F327=0,"",F327)</f>
        <v/>
      </c>
      <c r="F327" s="258">
        <f>住宅以外の用途!E34</f>
        <v>0</v>
      </c>
      <c r="G327" s="275" t="s">
        <v>699</v>
      </c>
      <c r="H327" s="346"/>
    </row>
    <row r="328" spans="1:9" ht="23.25" customHeight="1">
      <c r="A328" s="375"/>
      <c r="B328" s="270"/>
      <c r="C328" s="273" t="s">
        <v>700</v>
      </c>
      <c r="D328" s="580" t="s">
        <v>701</v>
      </c>
      <c r="E328" s="276" t="str">
        <f>IF(住宅以外の用途!P35="","",F328)</f>
        <v/>
      </c>
      <c r="F328" s="258" t="str">
        <f>住宅以外の用途!P35</f>
        <v/>
      </c>
      <c r="G328" s="275" t="s">
        <v>658</v>
      </c>
      <c r="H328" s="346" t="s">
        <v>675</v>
      </c>
    </row>
    <row r="329" spans="1:9" ht="23.25" customHeight="1">
      <c r="A329" s="375"/>
      <c r="B329" s="270"/>
      <c r="C329" s="273" t="s">
        <v>702</v>
      </c>
      <c r="D329" s="580" t="s">
        <v>677</v>
      </c>
      <c r="E329" s="258">
        <f>住宅以外の用途!AB32</f>
        <v>1</v>
      </c>
      <c r="F329" s="258" t="str">
        <f>住宅以外の用途!P29</f>
        <v>適用する</v>
      </c>
      <c r="G329" s="271" t="s">
        <v>678</v>
      </c>
      <c r="H329" s="271" t="s">
        <v>679</v>
      </c>
    </row>
    <row r="330" spans="1:9" ht="23.25" customHeight="1">
      <c r="A330" s="375"/>
      <c r="B330" s="270"/>
      <c r="C330" s="273" t="s">
        <v>702</v>
      </c>
      <c r="D330" s="580" t="s">
        <v>680</v>
      </c>
      <c r="E330" s="258">
        <f ca="1">住宅以外の用途!AF32</f>
        <v>1</v>
      </c>
      <c r="F330" s="258" t="str">
        <f ca="1">住宅以外の用途!U29</f>
        <v>段階1</v>
      </c>
      <c r="G330" s="271" t="s">
        <v>681</v>
      </c>
      <c r="H330" s="271" t="s">
        <v>927</v>
      </c>
    </row>
    <row r="331" spans="1:9" ht="23.25" customHeight="1">
      <c r="A331" s="375"/>
      <c r="B331" s="270"/>
      <c r="C331" s="273" t="s">
        <v>703</v>
      </c>
      <c r="D331" s="580" t="s">
        <v>704</v>
      </c>
      <c r="E331" s="258" t="str">
        <f>住宅以外の用途!$AT$38</f>
        <v/>
      </c>
      <c r="F331" s="258">
        <f>住宅以外の用途!E38</f>
        <v>0</v>
      </c>
      <c r="G331" s="271" t="s">
        <v>705</v>
      </c>
      <c r="H331" s="271" t="s">
        <v>923</v>
      </c>
    </row>
    <row r="332" spans="1:9" ht="23.25" customHeight="1">
      <c r="A332" s="375"/>
      <c r="B332" s="270"/>
      <c r="C332" s="273" t="s">
        <v>703</v>
      </c>
      <c r="D332" s="581" t="s">
        <v>1314</v>
      </c>
      <c r="E332" s="258" t="str">
        <f>住宅以外の用途!$AT$39</f>
        <v/>
      </c>
      <c r="F332" s="258">
        <f>住宅以外の用途!E39</f>
        <v>0</v>
      </c>
      <c r="G332" s="271" t="s">
        <v>705</v>
      </c>
      <c r="H332" s="271" t="s">
        <v>923</v>
      </c>
    </row>
    <row r="333" spans="1:9" ht="23.25" customHeight="1">
      <c r="A333" s="375"/>
      <c r="B333" s="270"/>
      <c r="C333" s="273" t="s">
        <v>703</v>
      </c>
      <c r="D333" s="581" t="s">
        <v>1313</v>
      </c>
      <c r="E333" s="258" t="str">
        <f>住宅以外の用途!$AT$40</f>
        <v/>
      </c>
      <c r="F333" s="258">
        <f>住宅以外の用途!E40</f>
        <v>0</v>
      </c>
      <c r="G333" s="271" t="s">
        <v>705</v>
      </c>
      <c r="H333" s="271" t="s">
        <v>923</v>
      </c>
    </row>
    <row r="334" spans="1:9" ht="23.25" customHeight="1">
      <c r="A334" s="375"/>
      <c r="B334" s="270"/>
      <c r="C334" s="273" t="s">
        <v>708</v>
      </c>
      <c r="D334" s="580" t="s">
        <v>709</v>
      </c>
      <c r="E334" s="258" t="str">
        <f>住宅以外の用途!$AT$41</f>
        <v/>
      </c>
      <c r="F334" s="258">
        <f>住宅以外の用途!E41</f>
        <v>0</v>
      </c>
      <c r="G334" s="271" t="s">
        <v>705</v>
      </c>
      <c r="H334" s="271" t="s">
        <v>923</v>
      </c>
    </row>
    <row r="335" spans="1:9" ht="23.25" customHeight="1">
      <c r="A335" s="375"/>
      <c r="B335" s="270"/>
      <c r="C335" s="273" t="s">
        <v>708</v>
      </c>
      <c r="D335" s="580" t="s">
        <v>710</v>
      </c>
      <c r="E335" s="258" t="str">
        <f>住宅以外の用途!$AT$42</f>
        <v/>
      </c>
      <c r="F335" s="258">
        <f>住宅以外の用途!E42</f>
        <v>0</v>
      </c>
      <c r="G335" s="271" t="s">
        <v>705</v>
      </c>
      <c r="H335" s="271" t="s">
        <v>923</v>
      </c>
    </row>
    <row r="336" spans="1:9" ht="23.25" customHeight="1">
      <c r="A336" s="375"/>
      <c r="B336" s="270"/>
      <c r="C336" s="273" t="s">
        <v>708</v>
      </c>
      <c r="D336" s="580" t="s">
        <v>711</v>
      </c>
      <c r="E336" s="258" t="str">
        <f>住宅以外の用途!$AT$43</f>
        <v/>
      </c>
      <c r="F336" s="258">
        <f>住宅以外の用途!E43</f>
        <v>0</v>
      </c>
      <c r="G336" s="271" t="s">
        <v>705</v>
      </c>
      <c r="H336" s="271" t="s">
        <v>923</v>
      </c>
    </row>
    <row r="337" spans="1:11" ht="23.25" customHeight="1">
      <c r="A337" s="375"/>
      <c r="B337" s="270"/>
      <c r="C337" s="273" t="s">
        <v>712</v>
      </c>
      <c r="D337" s="580" t="s">
        <v>677</v>
      </c>
      <c r="E337" s="258">
        <f>住宅以外の用途!AB40</f>
        <v>1</v>
      </c>
      <c r="F337" s="258" t="str">
        <f>住宅以外の用途!P37</f>
        <v>適用する</v>
      </c>
      <c r="G337" s="271" t="s">
        <v>678</v>
      </c>
      <c r="H337" s="271" t="s">
        <v>679</v>
      </c>
    </row>
    <row r="338" spans="1:11" ht="23.25" customHeight="1">
      <c r="A338" s="375"/>
      <c r="B338" s="270"/>
      <c r="C338" s="273" t="s">
        <v>712</v>
      </c>
      <c r="D338" s="580" t="s">
        <v>680</v>
      </c>
      <c r="E338" s="258">
        <f ca="1">住宅以外の用途!AF40</f>
        <v>1</v>
      </c>
      <c r="F338" s="258" t="str">
        <f ca="1">住宅以外の用途!U37</f>
        <v>段階1</v>
      </c>
      <c r="G338" s="271" t="s">
        <v>681</v>
      </c>
      <c r="H338" s="271" t="s">
        <v>927</v>
      </c>
    </row>
    <row r="339" spans="1:11" ht="23.25" customHeight="1">
      <c r="A339" s="375"/>
      <c r="B339" s="272" t="s">
        <v>713</v>
      </c>
      <c r="C339" s="273" t="s">
        <v>714</v>
      </c>
      <c r="D339" s="580" t="s">
        <v>715</v>
      </c>
      <c r="E339" s="258" t="str">
        <f>住宅以外の用途!AJ49</f>
        <v/>
      </c>
      <c r="F339" s="258">
        <f>住宅以外の用途!E47</f>
        <v>0</v>
      </c>
      <c r="G339" s="271" t="s">
        <v>716</v>
      </c>
      <c r="H339" s="271" t="s">
        <v>928</v>
      </c>
    </row>
    <row r="340" spans="1:11" ht="23.25" customHeight="1">
      <c r="A340" s="375"/>
      <c r="B340" s="270"/>
      <c r="C340" s="273" t="s">
        <v>717</v>
      </c>
      <c r="D340" s="580" t="s">
        <v>718</v>
      </c>
      <c r="E340" s="276" t="str">
        <f>IF(住宅以外の用途!E48="","",F340)</f>
        <v/>
      </c>
      <c r="F340" s="276" t="str">
        <f>住宅以外の用途!E48</f>
        <v/>
      </c>
      <c r="G340" s="271" t="s">
        <v>658</v>
      </c>
      <c r="H340" s="346" t="s">
        <v>845</v>
      </c>
    </row>
    <row r="341" spans="1:11" ht="23.25" customHeight="1">
      <c r="A341" s="375"/>
      <c r="B341" s="270"/>
      <c r="C341" s="273" t="s">
        <v>717</v>
      </c>
      <c r="D341" s="580" t="s">
        <v>1285</v>
      </c>
      <c r="E341" s="274" t="str">
        <f>IF(住宅以外の用途!N48="","",F341)</f>
        <v/>
      </c>
      <c r="F341" s="274">
        <f>住宅以外の用途!N48</f>
        <v>0</v>
      </c>
      <c r="G341" s="271" t="s">
        <v>658</v>
      </c>
      <c r="H341" s="271" t="s">
        <v>659</v>
      </c>
    </row>
    <row r="342" spans="1:11" ht="23.25" customHeight="1">
      <c r="A342" s="375"/>
      <c r="B342" s="270"/>
      <c r="C342" s="273" t="s">
        <v>719</v>
      </c>
      <c r="D342" s="580" t="s">
        <v>720</v>
      </c>
      <c r="E342" s="276" t="str">
        <f>IF(住宅以外の用途!E49="","",F342)</f>
        <v/>
      </c>
      <c r="F342" s="274">
        <f>住宅以外の用途!E49</f>
        <v>0</v>
      </c>
      <c r="G342" s="271" t="s">
        <v>658</v>
      </c>
      <c r="H342" s="271" t="s">
        <v>659</v>
      </c>
    </row>
    <row r="343" spans="1:11" ht="23.25" customHeight="1">
      <c r="A343" s="375"/>
      <c r="B343" s="270"/>
      <c r="C343" s="273" t="s">
        <v>721</v>
      </c>
      <c r="D343" s="580" t="s">
        <v>722</v>
      </c>
      <c r="E343" s="276" t="str">
        <f>IF(住宅以外の用途!E50="","",F343)</f>
        <v/>
      </c>
      <c r="F343" s="274">
        <f>住宅以外の用途!E50</f>
        <v>0</v>
      </c>
      <c r="G343" s="271" t="s">
        <v>658</v>
      </c>
      <c r="H343" s="271" t="s">
        <v>659</v>
      </c>
    </row>
    <row r="344" spans="1:11" ht="23.25" customHeight="1">
      <c r="A344" s="375"/>
      <c r="B344" s="270"/>
      <c r="C344" s="273" t="s">
        <v>723</v>
      </c>
      <c r="D344" s="580" t="s">
        <v>724</v>
      </c>
      <c r="E344" s="258" t="str">
        <f>住宅以外の用途!AJ56</f>
        <v/>
      </c>
      <c r="F344" s="258">
        <f>住宅以外の用途!E51</f>
        <v>0</v>
      </c>
      <c r="G344" s="271" t="s">
        <v>1616</v>
      </c>
      <c r="H344" s="271" t="s">
        <v>1617</v>
      </c>
      <c r="I344" s="643" t="s">
        <v>1587</v>
      </c>
      <c r="J344" s="646">
        <v>43847</v>
      </c>
      <c r="K344" s="649" t="s">
        <v>1618</v>
      </c>
    </row>
    <row r="345" spans="1:11" ht="23.25" customHeight="1">
      <c r="A345" s="375"/>
      <c r="B345" s="270"/>
      <c r="C345" s="273" t="s">
        <v>725</v>
      </c>
      <c r="D345" s="580" t="s">
        <v>726</v>
      </c>
      <c r="E345" s="276" t="str">
        <f>IF(住宅以外の用途!E52="","",F345)</f>
        <v/>
      </c>
      <c r="F345" s="276">
        <f>住宅以外の用途!E52</f>
        <v>0</v>
      </c>
      <c r="G345" s="279" t="s">
        <v>658</v>
      </c>
      <c r="H345" s="271" t="s">
        <v>1273</v>
      </c>
    </row>
    <row r="346" spans="1:11" ht="23.25" customHeight="1">
      <c r="A346" s="375"/>
      <c r="B346" s="270"/>
      <c r="C346" s="273" t="s">
        <v>1325</v>
      </c>
      <c r="D346" s="580" t="s">
        <v>727</v>
      </c>
      <c r="E346" s="274" t="str">
        <f>IF(住宅以外の用途!E54="","",F346)</f>
        <v/>
      </c>
      <c r="F346" s="274" t="str">
        <f>住宅以外の用途!E54</f>
        <v/>
      </c>
      <c r="G346" s="279" t="s">
        <v>658</v>
      </c>
      <c r="H346" s="271" t="s">
        <v>659</v>
      </c>
    </row>
    <row r="347" spans="1:11" ht="23.25" customHeight="1">
      <c r="A347" s="375"/>
      <c r="B347" s="270"/>
      <c r="C347" s="273" t="s">
        <v>1325</v>
      </c>
      <c r="D347" s="580" t="s">
        <v>728</v>
      </c>
      <c r="E347" s="274" t="str">
        <f>IF(住宅以外の用途!H54="","",F347)</f>
        <v/>
      </c>
      <c r="F347" s="274" t="str">
        <f>住宅以外の用途!H54</f>
        <v/>
      </c>
      <c r="G347" s="279" t="s">
        <v>658</v>
      </c>
      <c r="H347" s="271" t="s">
        <v>659</v>
      </c>
    </row>
    <row r="348" spans="1:11" ht="23.25" customHeight="1">
      <c r="A348" s="375"/>
      <c r="B348" s="270"/>
      <c r="C348" s="273" t="s">
        <v>1325</v>
      </c>
      <c r="D348" s="580" t="s">
        <v>729</v>
      </c>
      <c r="E348" s="274" t="str">
        <f>IF(住宅以外の用途!K54="","",F348)</f>
        <v/>
      </c>
      <c r="F348" s="274" t="str">
        <f>住宅以外の用途!K54</f>
        <v/>
      </c>
      <c r="G348" s="279" t="s">
        <v>658</v>
      </c>
      <c r="H348" s="271" t="s">
        <v>659</v>
      </c>
    </row>
    <row r="349" spans="1:11" ht="23.25" customHeight="1">
      <c r="A349" s="375"/>
      <c r="B349" s="270"/>
      <c r="C349" s="273" t="s">
        <v>1325</v>
      </c>
      <c r="D349" s="580" t="s">
        <v>730</v>
      </c>
      <c r="E349" s="274" t="str">
        <f>IF(住宅以外の用途!N54="","",F349)</f>
        <v/>
      </c>
      <c r="F349" s="274" t="str">
        <f>住宅以外の用途!N54</f>
        <v/>
      </c>
      <c r="G349" s="279" t="s">
        <v>658</v>
      </c>
      <c r="H349" s="271" t="s">
        <v>659</v>
      </c>
    </row>
    <row r="350" spans="1:11" ht="23.25" customHeight="1">
      <c r="A350" s="375"/>
      <c r="B350" s="270"/>
      <c r="C350" s="273" t="s">
        <v>1325</v>
      </c>
      <c r="D350" s="580" t="s">
        <v>731</v>
      </c>
      <c r="E350" s="274" t="str">
        <f>IF(住宅以外の用途!Q54="","",F350)</f>
        <v/>
      </c>
      <c r="F350" s="274" t="str">
        <f>住宅以外の用途!Q54</f>
        <v/>
      </c>
      <c r="G350" s="279" t="s">
        <v>658</v>
      </c>
      <c r="H350" s="271" t="s">
        <v>659</v>
      </c>
    </row>
    <row r="351" spans="1:11" ht="23.25" customHeight="1">
      <c r="A351" s="375"/>
      <c r="B351" s="270"/>
      <c r="C351" s="273" t="s">
        <v>1325</v>
      </c>
      <c r="D351" s="580" t="s">
        <v>732</v>
      </c>
      <c r="E351" s="274" t="str">
        <f>IF(住宅以外の用途!T54="","",F351)</f>
        <v/>
      </c>
      <c r="F351" s="274" t="str">
        <f>住宅以外の用途!T54</f>
        <v/>
      </c>
      <c r="G351" s="279" t="s">
        <v>658</v>
      </c>
      <c r="H351" s="271" t="s">
        <v>659</v>
      </c>
    </row>
    <row r="352" spans="1:11" ht="23.25" customHeight="1">
      <c r="A352" s="375"/>
      <c r="B352" s="270"/>
      <c r="C352" s="273" t="s">
        <v>1326</v>
      </c>
      <c r="D352" s="580" t="s">
        <v>734</v>
      </c>
      <c r="E352" s="274" t="str">
        <f>IF(住宅以外の用途!E55="","",F352)</f>
        <v/>
      </c>
      <c r="F352" s="274">
        <f>住宅以外の用途!E55</f>
        <v>0</v>
      </c>
      <c r="G352" s="279" t="s">
        <v>658</v>
      </c>
      <c r="H352" s="271" t="s">
        <v>659</v>
      </c>
    </row>
    <row r="353" spans="1:8" ht="23.25" customHeight="1">
      <c r="A353" s="375"/>
      <c r="B353" s="270"/>
      <c r="C353" s="273" t="s">
        <v>1326</v>
      </c>
      <c r="D353" s="580" t="s">
        <v>735</v>
      </c>
      <c r="E353" s="274" t="str">
        <f>IF(住宅以外の用途!H55="","",F353)</f>
        <v/>
      </c>
      <c r="F353" s="274">
        <f>住宅以外の用途!H55</f>
        <v>0</v>
      </c>
      <c r="G353" s="279" t="s">
        <v>658</v>
      </c>
      <c r="H353" s="271" t="s">
        <v>659</v>
      </c>
    </row>
    <row r="354" spans="1:8" ht="23.25" customHeight="1">
      <c r="A354" s="375"/>
      <c r="B354" s="270"/>
      <c r="C354" s="273" t="s">
        <v>1326</v>
      </c>
      <c r="D354" s="580" t="s">
        <v>736</v>
      </c>
      <c r="E354" s="274" t="str">
        <f>IF(住宅以外の用途!K55="","",F354)</f>
        <v/>
      </c>
      <c r="F354" s="274">
        <f>住宅以外の用途!K55</f>
        <v>0</v>
      </c>
      <c r="G354" s="279" t="s">
        <v>658</v>
      </c>
      <c r="H354" s="271" t="s">
        <v>659</v>
      </c>
    </row>
    <row r="355" spans="1:8" ht="23.25" customHeight="1">
      <c r="A355" s="375"/>
      <c r="B355" s="270"/>
      <c r="C355" s="273" t="s">
        <v>1326</v>
      </c>
      <c r="D355" s="580" t="s">
        <v>737</v>
      </c>
      <c r="E355" s="274" t="str">
        <f>IF(住宅以外の用途!N55="","",F355)</f>
        <v/>
      </c>
      <c r="F355" s="274">
        <f>住宅以外の用途!N55</f>
        <v>0</v>
      </c>
      <c r="G355" s="279" t="s">
        <v>658</v>
      </c>
      <c r="H355" s="271" t="s">
        <v>659</v>
      </c>
    </row>
    <row r="356" spans="1:8" ht="23.25" customHeight="1">
      <c r="A356" s="375"/>
      <c r="B356" s="270"/>
      <c r="C356" s="273" t="s">
        <v>1326</v>
      </c>
      <c r="D356" s="580" t="s">
        <v>738</v>
      </c>
      <c r="E356" s="274" t="str">
        <f>IF(住宅以外の用途!Q55="","",F356)</f>
        <v/>
      </c>
      <c r="F356" s="274">
        <f>住宅以外の用途!Q55</f>
        <v>0</v>
      </c>
      <c r="G356" s="279" t="s">
        <v>658</v>
      </c>
      <c r="H356" s="271" t="s">
        <v>659</v>
      </c>
    </row>
    <row r="357" spans="1:8" ht="23.25" customHeight="1">
      <c r="A357" s="375"/>
      <c r="B357" s="270"/>
      <c r="C357" s="273" t="s">
        <v>1326</v>
      </c>
      <c r="D357" s="580" t="s">
        <v>739</v>
      </c>
      <c r="E357" s="274" t="str">
        <f>IF(住宅以外の用途!T55="","",F357)</f>
        <v/>
      </c>
      <c r="F357" s="274">
        <f>住宅以外の用途!T55</f>
        <v>0</v>
      </c>
      <c r="G357" s="279" t="s">
        <v>658</v>
      </c>
      <c r="H357" s="271" t="s">
        <v>659</v>
      </c>
    </row>
    <row r="358" spans="1:8" ht="23.25" customHeight="1">
      <c r="A358" s="375"/>
      <c r="B358" s="270"/>
      <c r="C358" s="273" t="s">
        <v>1327</v>
      </c>
      <c r="D358" s="580" t="s">
        <v>741</v>
      </c>
      <c r="E358" s="274" t="str">
        <f>IF(住宅以外の用途!E56="","",F358)</f>
        <v/>
      </c>
      <c r="F358" s="274">
        <f>住宅以外の用途!E56</f>
        <v>0</v>
      </c>
      <c r="G358" s="279" t="s">
        <v>658</v>
      </c>
      <c r="H358" s="271" t="s">
        <v>659</v>
      </c>
    </row>
    <row r="359" spans="1:8" ht="23.25" customHeight="1">
      <c r="A359" s="375"/>
      <c r="B359" s="270"/>
      <c r="C359" s="273" t="s">
        <v>1327</v>
      </c>
      <c r="D359" s="580" t="s">
        <v>742</v>
      </c>
      <c r="E359" s="274" t="str">
        <f>IF(住宅以外の用途!H56="","",F359)</f>
        <v/>
      </c>
      <c r="F359" s="274">
        <f>住宅以外の用途!H56</f>
        <v>0</v>
      </c>
      <c r="G359" s="279" t="s">
        <v>658</v>
      </c>
      <c r="H359" s="271" t="s">
        <v>659</v>
      </c>
    </row>
    <row r="360" spans="1:8" ht="23.25" customHeight="1">
      <c r="A360" s="375"/>
      <c r="B360" s="270"/>
      <c r="C360" s="273" t="s">
        <v>1327</v>
      </c>
      <c r="D360" s="580" t="s">
        <v>743</v>
      </c>
      <c r="E360" s="274" t="str">
        <f>IF(住宅以外の用途!K56="","",F360)</f>
        <v/>
      </c>
      <c r="F360" s="274">
        <f>住宅以外の用途!K56</f>
        <v>0</v>
      </c>
      <c r="G360" s="279" t="s">
        <v>658</v>
      </c>
      <c r="H360" s="271" t="s">
        <v>659</v>
      </c>
    </row>
    <row r="361" spans="1:8" ht="23.25" customHeight="1">
      <c r="A361" s="375"/>
      <c r="B361" s="270"/>
      <c r="C361" s="273" t="s">
        <v>1327</v>
      </c>
      <c r="D361" s="580" t="s">
        <v>744</v>
      </c>
      <c r="E361" s="274" t="str">
        <f>IF(住宅以外の用途!N56="","",F361)</f>
        <v/>
      </c>
      <c r="F361" s="274">
        <f>住宅以外の用途!N56</f>
        <v>0</v>
      </c>
      <c r="G361" s="279" t="s">
        <v>658</v>
      </c>
      <c r="H361" s="271" t="s">
        <v>659</v>
      </c>
    </row>
    <row r="362" spans="1:8" ht="23.25" customHeight="1">
      <c r="A362" s="375"/>
      <c r="B362" s="270"/>
      <c r="C362" s="273" t="s">
        <v>1327</v>
      </c>
      <c r="D362" s="580" t="s">
        <v>745</v>
      </c>
      <c r="E362" s="274" t="str">
        <f>IF(住宅以外の用途!Q56="","",F362)</f>
        <v/>
      </c>
      <c r="F362" s="274">
        <f>住宅以外の用途!Q56</f>
        <v>0</v>
      </c>
      <c r="G362" s="279" t="s">
        <v>658</v>
      </c>
      <c r="H362" s="271" t="s">
        <v>659</v>
      </c>
    </row>
    <row r="363" spans="1:8" ht="23.25" customHeight="1">
      <c r="A363" s="375"/>
      <c r="B363" s="270"/>
      <c r="C363" s="273" t="s">
        <v>1327</v>
      </c>
      <c r="D363" s="580" t="s">
        <v>746</v>
      </c>
      <c r="E363" s="274" t="str">
        <f>IF(住宅以外の用途!T56="","",F363)</f>
        <v/>
      </c>
      <c r="F363" s="274">
        <f>住宅以外の用途!T56</f>
        <v>0</v>
      </c>
      <c r="G363" s="279" t="s">
        <v>658</v>
      </c>
      <c r="H363" s="271" t="s">
        <v>659</v>
      </c>
    </row>
    <row r="364" spans="1:8" ht="23.25" customHeight="1">
      <c r="A364" s="375"/>
      <c r="B364" s="270"/>
      <c r="C364" s="273" t="s">
        <v>733</v>
      </c>
      <c r="D364" s="580" t="s">
        <v>748</v>
      </c>
      <c r="E364" s="258" t="str">
        <f>住宅以外の用途!AT57</f>
        <v/>
      </c>
      <c r="F364" s="258">
        <f>住宅以外の用途!E57</f>
        <v>0</v>
      </c>
      <c r="G364" s="271" t="s">
        <v>705</v>
      </c>
      <c r="H364" s="271" t="s">
        <v>922</v>
      </c>
    </row>
    <row r="365" spans="1:8" ht="23.25" customHeight="1">
      <c r="A365" s="375"/>
      <c r="B365" s="270"/>
      <c r="C365" s="273" t="s">
        <v>733</v>
      </c>
      <c r="D365" s="580" t="s">
        <v>749</v>
      </c>
      <c r="E365" s="258" t="str">
        <f>住宅以外の用途!AT58</f>
        <v/>
      </c>
      <c r="F365" s="258">
        <f>住宅以外の用途!E58</f>
        <v>0</v>
      </c>
      <c r="G365" s="271" t="s">
        <v>705</v>
      </c>
      <c r="H365" s="271" t="s">
        <v>922</v>
      </c>
    </row>
    <row r="366" spans="1:8" ht="23.25" customHeight="1">
      <c r="A366" s="375"/>
      <c r="B366" s="270"/>
      <c r="C366" s="273" t="s">
        <v>740</v>
      </c>
      <c r="D366" s="580" t="s">
        <v>751</v>
      </c>
      <c r="E366" s="258" t="str">
        <f>住宅以外の用途!AT59</f>
        <v/>
      </c>
      <c r="F366" s="258">
        <f>住宅以外の用途!E59</f>
        <v>0</v>
      </c>
      <c r="G366" s="271" t="s">
        <v>705</v>
      </c>
      <c r="H366" s="271" t="s">
        <v>922</v>
      </c>
    </row>
    <row r="367" spans="1:8" ht="23.25" customHeight="1">
      <c r="A367" s="375"/>
      <c r="B367" s="270"/>
      <c r="C367" s="273" t="s">
        <v>740</v>
      </c>
      <c r="D367" s="580" t="s">
        <v>752</v>
      </c>
      <c r="E367" s="258" t="str">
        <f>住宅以外の用途!AT60</f>
        <v/>
      </c>
      <c r="F367" s="258">
        <f>住宅以外の用途!E60</f>
        <v>0</v>
      </c>
      <c r="G367" s="271" t="s">
        <v>705</v>
      </c>
      <c r="H367" s="271" t="s">
        <v>922</v>
      </c>
    </row>
    <row r="368" spans="1:8" ht="23.25" customHeight="1">
      <c r="A368" s="375"/>
      <c r="B368" s="270"/>
      <c r="C368" s="273" t="s">
        <v>740</v>
      </c>
      <c r="D368" s="580" t="s">
        <v>753</v>
      </c>
      <c r="E368" s="258" t="str">
        <f>住宅以外の用途!AT61</f>
        <v/>
      </c>
      <c r="F368" s="258">
        <f>住宅以外の用途!E61</f>
        <v>0</v>
      </c>
      <c r="G368" s="271" t="s">
        <v>705</v>
      </c>
      <c r="H368" s="271" t="s">
        <v>922</v>
      </c>
    </row>
    <row r="369" spans="1:8" ht="23.25" customHeight="1">
      <c r="A369" s="375"/>
      <c r="B369" s="270"/>
      <c r="C369" s="273" t="s">
        <v>740</v>
      </c>
      <c r="D369" s="580" t="s">
        <v>754</v>
      </c>
      <c r="E369" s="258" t="str">
        <f>住宅以外の用途!AT62</f>
        <v/>
      </c>
      <c r="F369" s="258">
        <f>住宅以外の用途!E62</f>
        <v>0</v>
      </c>
      <c r="G369" s="271" t="s">
        <v>705</v>
      </c>
      <c r="H369" s="271" t="s">
        <v>922</v>
      </c>
    </row>
    <row r="370" spans="1:8" ht="23.25" customHeight="1">
      <c r="A370" s="375"/>
      <c r="B370" s="270"/>
      <c r="C370" s="273" t="s">
        <v>747</v>
      </c>
      <c r="D370" s="580" t="s">
        <v>756</v>
      </c>
      <c r="E370" s="258" t="str">
        <f>住宅以外の用途!AT63</f>
        <v/>
      </c>
      <c r="F370" s="258">
        <f>住宅以外の用途!E63</f>
        <v>0</v>
      </c>
      <c r="G370" s="271" t="s">
        <v>705</v>
      </c>
      <c r="H370" s="271" t="s">
        <v>922</v>
      </c>
    </row>
    <row r="371" spans="1:8" ht="23.25" customHeight="1">
      <c r="A371" s="375"/>
      <c r="B371" s="270"/>
      <c r="C371" s="273" t="s">
        <v>750</v>
      </c>
      <c r="D371" s="580" t="s">
        <v>758</v>
      </c>
      <c r="E371" s="258" t="str">
        <f>住宅以外の用途!AT64</f>
        <v/>
      </c>
      <c r="F371" s="258">
        <f>住宅以外の用途!E64</f>
        <v>0</v>
      </c>
      <c r="G371" s="271" t="s">
        <v>705</v>
      </c>
      <c r="H371" s="271" t="s">
        <v>922</v>
      </c>
    </row>
    <row r="372" spans="1:8" ht="23.25" customHeight="1">
      <c r="A372" s="375"/>
      <c r="B372" s="270"/>
      <c r="C372" s="273" t="s">
        <v>755</v>
      </c>
      <c r="D372" s="580" t="s">
        <v>760</v>
      </c>
      <c r="E372" s="258" t="str">
        <f>住宅以外の用途!AT65</f>
        <v/>
      </c>
      <c r="F372" s="258">
        <f>住宅以外の用途!E65</f>
        <v>0</v>
      </c>
      <c r="G372" s="271" t="s">
        <v>705</v>
      </c>
      <c r="H372" s="271" t="s">
        <v>922</v>
      </c>
    </row>
    <row r="373" spans="1:8" ht="23.25" customHeight="1">
      <c r="A373" s="375"/>
      <c r="B373" s="270"/>
      <c r="C373" s="273" t="s">
        <v>755</v>
      </c>
      <c r="D373" s="580" t="s">
        <v>761</v>
      </c>
      <c r="E373" s="258" t="str">
        <f>住宅以外の用途!AT66</f>
        <v/>
      </c>
      <c r="F373" s="258">
        <f>住宅以外の用途!E66</f>
        <v>0</v>
      </c>
      <c r="G373" s="271" t="s">
        <v>705</v>
      </c>
      <c r="H373" s="271" t="s">
        <v>922</v>
      </c>
    </row>
    <row r="374" spans="1:8" ht="23.25" customHeight="1">
      <c r="A374" s="375"/>
      <c r="B374" s="270"/>
      <c r="C374" s="273" t="s">
        <v>755</v>
      </c>
      <c r="D374" s="580" t="s">
        <v>762</v>
      </c>
      <c r="E374" s="258" t="str">
        <f>住宅以外の用途!AT67</f>
        <v/>
      </c>
      <c r="F374" s="258">
        <f>住宅以外の用途!E67</f>
        <v>0</v>
      </c>
      <c r="G374" s="271" t="s">
        <v>705</v>
      </c>
      <c r="H374" s="271" t="s">
        <v>922</v>
      </c>
    </row>
    <row r="375" spans="1:8" ht="23.25" customHeight="1">
      <c r="A375" s="375"/>
      <c r="B375" s="270"/>
      <c r="C375" s="273" t="s">
        <v>755</v>
      </c>
      <c r="D375" s="580" t="s">
        <v>763</v>
      </c>
      <c r="E375" s="258" t="str">
        <f>住宅以外の用途!AT68</f>
        <v/>
      </c>
      <c r="F375" s="258">
        <f>住宅以外の用途!E68</f>
        <v>0</v>
      </c>
      <c r="G375" s="271" t="s">
        <v>705</v>
      </c>
      <c r="H375" s="271" t="s">
        <v>922</v>
      </c>
    </row>
    <row r="376" spans="1:8" ht="23.25" customHeight="1">
      <c r="A376" s="375"/>
      <c r="B376" s="270"/>
      <c r="C376" s="273" t="s">
        <v>757</v>
      </c>
      <c r="D376" s="580" t="s">
        <v>765</v>
      </c>
      <c r="E376" s="258" t="str">
        <f>住宅以外の用途!AT69</f>
        <v/>
      </c>
      <c r="F376" s="258">
        <f>住宅以外の用途!E69</f>
        <v>0</v>
      </c>
      <c r="G376" s="271" t="s">
        <v>705</v>
      </c>
      <c r="H376" s="271" t="s">
        <v>922</v>
      </c>
    </row>
    <row r="377" spans="1:8" ht="23.25" customHeight="1">
      <c r="A377" s="375"/>
      <c r="B377" s="270"/>
      <c r="C377" s="273" t="s">
        <v>757</v>
      </c>
      <c r="D377" s="580" t="s">
        <v>1783</v>
      </c>
      <c r="E377" s="258" t="str">
        <f>住宅以外の用途!AT70</f>
        <v/>
      </c>
      <c r="F377" s="258">
        <f>住宅以外の用途!E70</f>
        <v>0</v>
      </c>
      <c r="G377" s="271" t="s">
        <v>705</v>
      </c>
      <c r="H377" s="271" t="s">
        <v>922</v>
      </c>
    </row>
    <row r="378" spans="1:8" ht="23.25" customHeight="1">
      <c r="A378" s="375"/>
      <c r="B378" s="270"/>
      <c r="C378" s="273" t="s">
        <v>759</v>
      </c>
      <c r="D378" s="580" t="s">
        <v>767</v>
      </c>
      <c r="E378" s="258" t="str">
        <f>住宅以外の用途!AT71</f>
        <v/>
      </c>
      <c r="F378" s="258">
        <f>住宅以外の用途!E71</f>
        <v>0</v>
      </c>
      <c r="G378" s="271" t="s">
        <v>705</v>
      </c>
      <c r="H378" s="271" t="s">
        <v>922</v>
      </c>
    </row>
    <row r="379" spans="1:8" ht="23.25" customHeight="1">
      <c r="A379" s="375"/>
      <c r="B379" s="270"/>
      <c r="C379" s="273" t="s">
        <v>759</v>
      </c>
      <c r="D379" s="580" t="s">
        <v>768</v>
      </c>
      <c r="E379" s="258" t="str">
        <f>住宅以外の用途!AT72</f>
        <v/>
      </c>
      <c r="F379" s="258">
        <f>住宅以外の用途!E72</f>
        <v>0</v>
      </c>
      <c r="G379" s="271" t="s">
        <v>705</v>
      </c>
      <c r="H379" s="271" t="s">
        <v>922</v>
      </c>
    </row>
    <row r="380" spans="1:8" ht="23.25" customHeight="1">
      <c r="A380" s="375"/>
      <c r="B380" s="270"/>
      <c r="C380" s="273" t="s">
        <v>759</v>
      </c>
      <c r="D380" s="580" t="s">
        <v>769</v>
      </c>
      <c r="E380" s="258" t="str">
        <f>住宅以外の用途!AT73</f>
        <v/>
      </c>
      <c r="F380" s="258">
        <f>住宅以外の用途!E73</f>
        <v>0</v>
      </c>
      <c r="G380" s="271" t="s">
        <v>705</v>
      </c>
      <c r="H380" s="271" t="s">
        <v>922</v>
      </c>
    </row>
    <row r="381" spans="1:8" ht="23.25" customHeight="1">
      <c r="A381" s="375"/>
      <c r="B381" s="270"/>
      <c r="C381" s="273" t="s">
        <v>759</v>
      </c>
      <c r="D381" s="580" t="s">
        <v>770</v>
      </c>
      <c r="E381" s="258" t="str">
        <f>住宅以外の用途!AT74</f>
        <v/>
      </c>
      <c r="F381" s="258">
        <f>住宅以外の用途!E74</f>
        <v>0</v>
      </c>
      <c r="G381" s="271" t="s">
        <v>705</v>
      </c>
      <c r="H381" s="271" t="s">
        <v>922</v>
      </c>
    </row>
    <row r="382" spans="1:8" ht="23.25" customHeight="1">
      <c r="A382" s="375"/>
      <c r="B382" s="270"/>
      <c r="C382" s="273" t="s">
        <v>759</v>
      </c>
      <c r="D382" s="580" t="s">
        <v>771</v>
      </c>
      <c r="E382" s="258" t="str">
        <f>住宅以外の用途!AT75</f>
        <v/>
      </c>
      <c r="F382" s="258">
        <f>住宅以外の用途!E75</f>
        <v>0</v>
      </c>
      <c r="G382" s="271" t="s">
        <v>705</v>
      </c>
      <c r="H382" s="271" t="s">
        <v>922</v>
      </c>
    </row>
    <row r="383" spans="1:8" ht="23.25" customHeight="1">
      <c r="A383" s="375"/>
      <c r="B383" s="270"/>
      <c r="C383" s="273" t="s">
        <v>759</v>
      </c>
      <c r="D383" s="580" t="s">
        <v>772</v>
      </c>
      <c r="E383" s="258" t="str">
        <f>住宅以外の用途!AT76</f>
        <v/>
      </c>
      <c r="F383" s="258">
        <f>住宅以外の用途!E76</f>
        <v>0</v>
      </c>
      <c r="G383" s="271" t="s">
        <v>705</v>
      </c>
      <c r="H383" s="271" t="s">
        <v>922</v>
      </c>
    </row>
    <row r="384" spans="1:8" ht="23.25" customHeight="1">
      <c r="A384" s="375"/>
      <c r="B384" s="270"/>
      <c r="C384" s="273" t="s">
        <v>759</v>
      </c>
      <c r="D384" s="580" t="s">
        <v>773</v>
      </c>
      <c r="E384" s="258" t="str">
        <f>住宅以外の用途!AT77</f>
        <v/>
      </c>
      <c r="F384" s="258">
        <f>住宅以外の用途!E77</f>
        <v>0</v>
      </c>
      <c r="G384" s="271" t="s">
        <v>705</v>
      </c>
      <c r="H384" s="271" t="s">
        <v>922</v>
      </c>
    </row>
    <row r="385" spans="1:12" ht="23.25" customHeight="1">
      <c r="A385" s="375"/>
      <c r="B385" s="270"/>
      <c r="C385" s="273" t="s">
        <v>759</v>
      </c>
      <c r="D385" s="580" t="s">
        <v>774</v>
      </c>
      <c r="E385" s="258" t="str">
        <f>住宅以外の用途!AT78</f>
        <v/>
      </c>
      <c r="F385" s="258">
        <f>住宅以外の用途!E78</f>
        <v>0</v>
      </c>
      <c r="G385" s="271" t="s">
        <v>705</v>
      </c>
      <c r="H385" s="271" t="s">
        <v>922</v>
      </c>
    </row>
    <row r="386" spans="1:12" ht="23.25" customHeight="1">
      <c r="A386" s="375"/>
      <c r="B386" s="270"/>
      <c r="C386" s="273" t="s">
        <v>759</v>
      </c>
      <c r="D386" s="580" t="s">
        <v>775</v>
      </c>
      <c r="E386" s="258" t="str">
        <f>住宅以外の用途!AT79</f>
        <v/>
      </c>
      <c r="F386" s="258">
        <f>住宅以外の用途!E79</f>
        <v>0</v>
      </c>
      <c r="G386" s="271" t="s">
        <v>705</v>
      </c>
      <c r="H386" s="271" t="s">
        <v>922</v>
      </c>
    </row>
    <row r="387" spans="1:12" ht="23.25" customHeight="1">
      <c r="A387" s="375"/>
      <c r="B387" s="270"/>
      <c r="C387" s="273" t="s">
        <v>764</v>
      </c>
      <c r="D387" s="580" t="s">
        <v>776</v>
      </c>
      <c r="E387" s="276" t="str">
        <f>IF(住宅以外の用途!E80="","",F387)</f>
        <v/>
      </c>
      <c r="F387" s="348">
        <f>住宅以外の用途!E80</f>
        <v>0</v>
      </c>
      <c r="G387" s="275" t="s">
        <v>658</v>
      </c>
      <c r="H387" s="271" t="s">
        <v>845</v>
      </c>
    </row>
    <row r="388" spans="1:12" ht="23.25" customHeight="1">
      <c r="A388" s="375"/>
      <c r="B388" s="270"/>
      <c r="C388" s="273" t="s">
        <v>766</v>
      </c>
      <c r="D388" s="580" t="s">
        <v>1287</v>
      </c>
      <c r="E388" s="258" t="str">
        <f>住宅以外の用途!AT81</f>
        <v/>
      </c>
      <c r="F388" s="258">
        <f>住宅以外の用途!E81</f>
        <v>0</v>
      </c>
      <c r="G388" s="271" t="s">
        <v>705</v>
      </c>
      <c r="H388" s="271" t="s">
        <v>922</v>
      </c>
    </row>
    <row r="389" spans="1:12" ht="23.25" customHeight="1">
      <c r="A389" s="375"/>
      <c r="B389" s="270"/>
      <c r="C389" s="273" t="s">
        <v>778</v>
      </c>
      <c r="D389" s="580" t="s">
        <v>677</v>
      </c>
      <c r="E389" s="258">
        <f>住宅以外の用途!AB49</f>
        <v>1</v>
      </c>
      <c r="F389" s="258" t="str">
        <f>住宅以外の用途!P46</f>
        <v>適用する</v>
      </c>
      <c r="G389" s="271" t="s">
        <v>678</v>
      </c>
      <c r="H389" s="271" t="s">
        <v>679</v>
      </c>
    </row>
    <row r="390" spans="1:12" ht="23.25" customHeight="1">
      <c r="A390" s="375"/>
      <c r="B390" s="270"/>
      <c r="C390" s="273" t="s">
        <v>778</v>
      </c>
      <c r="D390" s="580" t="s">
        <v>680</v>
      </c>
      <c r="E390" s="258">
        <f ca="1">住宅以外の用途!AF49</f>
        <v>1</v>
      </c>
      <c r="F390" s="258" t="str">
        <f ca="1">住宅以外の用途!U46</f>
        <v>段階1</v>
      </c>
      <c r="G390" s="271" t="s">
        <v>681</v>
      </c>
      <c r="H390" s="271" t="s">
        <v>927</v>
      </c>
    </row>
    <row r="391" spans="1:12" ht="23.25" customHeight="1">
      <c r="A391" s="375"/>
      <c r="B391" s="272" t="s">
        <v>779</v>
      </c>
      <c r="C391" s="273" t="s">
        <v>780</v>
      </c>
      <c r="D391" s="581" t="s">
        <v>1332</v>
      </c>
      <c r="E391" s="258" t="str">
        <f>住宅以外の用途!AT85</f>
        <v/>
      </c>
      <c r="F391" s="258">
        <f>住宅以外の用途!E85</f>
        <v>0</v>
      </c>
      <c r="G391" s="271" t="s">
        <v>705</v>
      </c>
      <c r="H391" s="271" t="s">
        <v>922</v>
      </c>
    </row>
    <row r="392" spans="1:12" ht="23.25" customHeight="1">
      <c r="A392" s="375"/>
      <c r="B392" s="272"/>
      <c r="C392" s="273" t="s">
        <v>780</v>
      </c>
      <c r="D392" s="581" t="s">
        <v>1331</v>
      </c>
      <c r="E392" s="258" t="str">
        <f>住宅以外の用途!AT86</f>
        <v/>
      </c>
      <c r="F392" s="258">
        <f>住宅以外の用途!E86</f>
        <v>0</v>
      </c>
      <c r="G392" s="271" t="s">
        <v>705</v>
      </c>
      <c r="H392" s="271" t="s">
        <v>922</v>
      </c>
    </row>
    <row r="393" spans="1:12" ht="23.25" customHeight="1">
      <c r="A393" s="375"/>
      <c r="B393" s="270"/>
      <c r="C393" s="273" t="s">
        <v>781</v>
      </c>
      <c r="D393" s="580" t="s">
        <v>782</v>
      </c>
      <c r="E393" s="258" t="str">
        <f>住宅以外の用途!AT87</f>
        <v/>
      </c>
      <c r="F393" s="258">
        <f>住宅以外の用途!E87</f>
        <v>0</v>
      </c>
      <c r="G393" s="271" t="s">
        <v>684</v>
      </c>
      <c r="H393" s="271" t="s">
        <v>685</v>
      </c>
    </row>
    <row r="394" spans="1:12" ht="23.25" customHeight="1">
      <c r="A394" s="375"/>
      <c r="B394" s="270"/>
      <c r="C394" s="273" t="s">
        <v>783</v>
      </c>
      <c r="D394" s="580" t="s">
        <v>784</v>
      </c>
      <c r="E394" s="276" t="str">
        <f t="shared" ref="E394" si="8">IF(F394=0,"",F394)</f>
        <v/>
      </c>
      <c r="F394" s="258">
        <f>住宅以外の用途!E88</f>
        <v>0</v>
      </c>
      <c r="G394" s="279" t="s">
        <v>699</v>
      </c>
      <c r="H394" s="271"/>
    </row>
    <row r="395" spans="1:12" ht="23.25" customHeight="1">
      <c r="A395" s="375"/>
      <c r="B395" s="270"/>
      <c r="C395" s="273" t="s">
        <v>785</v>
      </c>
      <c r="D395" s="580" t="s">
        <v>786</v>
      </c>
      <c r="E395" s="274" t="str">
        <f>IF(住宅以外の用途!E89="","",F395)</f>
        <v/>
      </c>
      <c r="F395" s="274">
        <f>住宅以外の用途!E89</f>
        <v>0</v>
      </c>
      <c r="G395" s="279" t="s">
        <v>658</v>
      </c>
      <c r="H395" s="271" t="s">
        <v>787</v>
      </c>
      <c r="I395" s="643" t="s">
        <v>1587</v>
      </c>
      <c r="J395" s="307" t="s">
        <v>1601</v>
      </c>
      <c r="K395" s="307" t="s">
        <v>1586</v>
      </c>
      <c r="L395" s="646">
        <v>43809</v>
      </c>
    </row>
    <row r="396" spans="1:12" ht="23.25" customHeight="1">
      <c r="A396" s="375"/>
      <c r="B396" s="270"/>
      <c r="C396" s="273" t="s">
        <v>785</v>
      </c>
      <c r="D396" s="580" t="s">
        <v>788</v>
      </c>
      <c r="E396" s="258" t="str">
        <f>住宅以外の用途!AJ94</f>
        <v/>
      </c>
      <c r="F396" s="258">
        <f>住宅以外の用途!J89</f>
        <v>0</v>
      </c>
      <c r="G396" s="271" t="s">
        <v>789</v>
      </c>
      <c r="H396" s="271" t="s">
        <v>929</v>
      </c>
    </row>
    <row r="397" spans="1:12" ht="23.25" customHeight="1">
      <c r="A397" s="375"/>
      <c r="B397" s="270"/>
      <c r="C397" s="273" t="s">
        <v>790</v>
      </c>
      <c r="D397" s="580" t="s">
        <v>791</v>
      </c>
      <c r="E397" s="258" t="str">
        <f>住宅以外の用途!AT91</f>
        <v/>
      </c>
      <c r="F397" s="258">
        <f>住宅以外の用途!E91</f>
        <v>0</v>
      </c>
      <c r="G397" s="271" t="s">
        <v>684</v>
      </c>
      <c r="H397" s="271" t="s">
        <v>685</v>
      </c>
    </row>
    <row r="398" spans="1:12" ht="23.25" customHeight="1">
      <c r="A398" s="375"/>
      <c r="B398" s="270"/>
      <c r="C398" s="273" t="s">
        <v>792</v>
      </c>
      <c r="D398" s="580" t="s">
        <v>793</v>
      </c>
      <c r="E398" s="258" t="str">
        <f>住宅以外の用途!AT92</f>
        <v/>
      </c>
      <c r="F398" s="258">
        <f>住宅以外の用途!E92</f>
        <v>0</v>
      </c>
      <c r="G398" s="271" t="s">
        <v>684</v>
      </c>
      <c r="H398" s="271" t="s">
        <v>685</v>
      </c>
    </row>
    <row r="399" spans="1:12" ht="23.25" customHeight="1">
      <c r="A399" s="375"/>
      <c r="B399" s="270"/>
      <c r="C399" s="273" t="s">
        <v>794</v>
      </c>
      <c r="D399" s="580" t="s">
        <v>795</v>
      </c>
      <c r="E399" s="258" t="str">
        <f>住宅以外の用途!AT93</f>
        <v/>
      </c>
      <c r="F399" s="258">
        <f>住宅以外の用途!E93</f>
        <v>0</v>
      </c>
      <c r="G399" s="271" t="s">
        <v>684</v>
      </c>
      <c r="H399" s="271" t="s">
        <v>685</v>
      </c>
    </row>
    <row r="400" spans="1:12" ht="23.25" customHeight="1">
      <c r="A400" s="375"/>
      <c r="B400" s="270"/>
      <c r="C400" s="273" t="s">
        <v>676</v>
      </c>
      <c r="D400" s="580" t="s">
        <v>677</v>
      </c>
      <c r="E400" s="258">
        <f>住宅以外の用途!AB87</f>
        <v>1</v>
      </c>
      <c r="F400" s="258" t="str">
        <f>住宅以外の用途!P84</f>
        <v>適用する</v>
      </c>
      <c r="G400" s="271" t="s">
        <v>678</v>
      </c>
      <c r="H400" s="271" t="s">
        <v>679</v>
      </c>
    </row>
    <row r="401" spans="1:8" ht="23.25" customHeight="1">
      <c r="A401" s="375"/>
      <c r="B401" s="270"/>
      <c r="C401" s="273" t="s">
        <v>676</v>
      </c>
      <c r="D401" s="580" t="s">
        <v>680</v>
      </c>
      <c r="E401" s="258">
        <f ca="1">住宅以外の用途!AF87</f>
        <v>1</v>
      </c>
      <c r="F401" s="258" t="str">
        <f ca="1">住宅以外の用途!U84</f>
        <v>段階1</v>
      </c>
      <c r="G401" s="271" t="s">
        <v>681</v>
      </c>
      <c r="H401" s="271" t="s">
        <v>927</v>
      </c>
    </row>
    <row r="402" spans="1:8" ht="23.25" customHeight="1">
      <c r="A402" s="375"/>
      <c r="B402" s="272" t="s">
        <v>796</v>
      </c>
      <c r="C402" s="273" t="s">
        <v>780</v>
      </c>
      <c r="D402" s="580" t="s">
        <v>797</v>
      </c>
      <c r="E402" s="258" t="str">
        <f>住宅以外の用途!AT98</f>
        <v/>
      </c>
      <c r="F402" s="258">
        <f>住宅以外の用途!E98</f>
        <v>0</v>
      </c>
      <c r="G402" s="271" t="s">
        <v>705</v>
      </c>
      <c r="H402" s="271" t="s">
        <v>922</v>
      </c>
    </row>
    <row r="403" spans="1:8" ht="23.25" customHeight="1">
      <c r="A403" s="375"/>
      <c r="B403" s="270"/>
      <c r="C403" s="273" t="s">
        <v>781</v>
      </c>
      <c r="D403" s="580" t="s">
        <v>798</v>
      </c>
      <c r="E403" s="258" t="str">
        <f>住宅以外の用途!AT100</f>
        <v/>
      </c>
      <c r="F403" s="258">
        <f>住宅以外の用途!E100</f>
        <v>0</v>
      </c>
      <c r="G403" s="271" t="s">
        <v>705</v>
      </c>
      <c r="H403" s="271" t="s">
        <v>922</v>
      </c>
    </row>
    <row r="404" spans="1:8" ht="23.25" customHeight="1">
      <c r="A404" s="375"/>
      <c r="B404" s="270"/>
      <c r="C404" s="273" t="s">
        <v>781</v>
      </c>
      <c r="D404" s="580" t="s">
        <v>799</v>
      </c>
      <c r="E404" s="258" t="str">
        <f>住宅以外の用途!AT102</f>
        <v/>
      </c>
      <c r="F404" s="258">
        <f>住宅以外の用途!E102</f>
        <v>0</v>
      </c>
      <c r="G404" s="271" t="s">
        <v>705</v>
      </c>
      <c r="H404" s="271" t="s">
        <v>922</v>
      </c>
    </row>
    <row r="405" spans="1:8" ht="23.25" customHeight="1">
      <c r="A405" s="375"/>
      <c r="B405" s="270"/>
      <c r="C405" s="273" t="s">
        <v>781</v>
      </c>
      <c r="D405" s="580" t="s">
        <v>800</v>
      </c>
      <c r="E405" s="258" t="str">
        <f>住宅以外の用途!AT104</f>
        <v/>
      </c>
      <c r="F405" s="258">
        <f>住宅以外の用途!E104</f>
        <v>0</v>
      </c>
      <c r="G405" s="271" t="s">
        <v>705</v>
      </c>
      <c r="H405" s="271" t="s">
        <v>922</v>
      </c>
    </row>
    <row r="406" spans="1:8" ht="23.25" customHeight="1">
      <c r="A406" s="375"/>
      <c r="B406" s="270"/>
      <c r="C406" s="273" t="s">
        <v>783</v>
      </c>
      <c r="D406" s="580" t="s">
        <v>801</v>
      </c>
      <c r="E406" s="258" t="str">
        <f>住宅以外の用途!AT106</f>
        <v/>
      </c>
      <c r="F406" s="258">
        <f>住宅以外の用途!E106</f>
        <v>0</v>
      </c>
      <c r="G406" s="271" t="s">
        <v>705</v>
      </c>
      <c r="H406" s="271" t="s">
        <v>922</v>
      </c>
    </row>
    <row r="407" spans="1:8" ht="23.25" customHeight="1">
      <c r="A407" s="375"/>
      <c r="B407" s="270"/>
      <c r="C407" s="273" t="s">
        <v>783</v>
      </c>
      <c r="D407" s="580" t="s">
        <v>802</v>
      </c>
      <c r="E407" s="258" t="str">
        <f>住宅以外の用途!AT107</f>
        <v/>
      </c>
      <c r="F407" s="258">
        <f>住宅以外の用途!E107</f>
        <v>0</v>
      </c>
      <c r="G407" s="271" t="s">
        <v>705</v>
      </c>
      <c r="H407" s="271" t="s">
        <v>922</v>
      </c>
    </row>
    <row r="408" spans="1:8" ht="23.25" customHeight="1">
      <c r="A408" s="375"/>
      <c r="B408" s="270"/>
      <c r="C408" s="273" t="s">
        <v>783</v>
      </c>
      <c r="D408" s="580" t="s">
        <v>803</v>
      </c>
      <c r="E408" s="258" t="str">
        <f>住宅以外の用途!AT108</f>
        <v/>
      </c>
      <c r="F408" s="258">
        <f>住宅以外の用途!E108</f>
        <v>0</v>
      </c>
      <c r="G408" s="271" t="s">
        <v>705</v>
      </c>
      <c r="H408" s="271" t="s">
        <v>922</v>
      </c>
    </row>
    <row r="409" spans="1:8" ht="23.25" customHeight="1">
      <c r="A409" s="375"/>
      <c r="B409" s="270"/>
      <c r="C409" s="273" t="s">
        <v>676</v>
      </c>
      <c r="D409" s="580" t="s">
        <v>677</v>
      </c>
      <c r="E409" s="258">
        <f>住宅以外の用途!AB100</f>
        <v>1</v>
      </c>
      <c r="F409" s="258" t="str">
        <f>住宅以外の用途!P97</f>
        <v>適用する</v>
      </c>
      <c r="G409" s="271" t="s">
        <v>678</v>
      </c>
      <c r="H409" s="271" t="s">
        <v>679</v>
      </c>
    </row>
    <row r="410" spans="1:8" ht="23.25" customHeight="1">
      <c r="A410" s="375"/>
      <c r="B410" s="270"/>
      <c r="C410" s="273" t="s">
        <v>676</v>
      </c>
      <c r="D410" s="580" t="s">
        <v>680</v>
      </c>
      <c r="E410" s="258">
        <f ca="1">住宅以外の用途!AF100</f>
        <v>1</v>
      </c>
      <c r="F410" s="258" t="str">
        <f ca="1">住宅以外の用途!U97</f>
        <v>段階1</v>
      </c>
      <c r="G410" s="271" t="s">
        <v>681</v>
      </c>
      <c r="H410" s="271" t="s">
        <v>927</v>
      </c>
    </row>
    <row r="411" spans="1:8" ht="23.25" customHeight="1">
      <c r="A411" s="375"/>
      <c r="B411" s="272" t="s">
        <v>804</v>
      </c>
      <c r="C411" s="273" t="s">
        <v>780</v>
      </c>
      <c r="D411" s="580" t="s">
        <v>805</v>
      </c>
      <c r="E411" s="258" t="str">
        <f>住宅以外の用途!AT114</f>
        <v/>
      </c>
      <c r="F411" s="258">
        <f>住宅以外の用途!E114</f>
        <v>0</v>
      </c>
      <c r="G411" s="271" t="s">
        <v>705</v>
      </c>
      <c r="H411" s="271" t="s">
        <v>922</v>
      </c>
    </row>
    <row r="412" spans="1:8" ht="23.25" customHeight="1">
      <c r="A412" s="375"/>
      <c r="B412" s="270"/>
      <c r="C412" s="273" t="s">
        <v>780</v>
      </c>
      <c r="D412" s="580" t="s">
        <v>806</v>
      </c>
      <c r="E412" s="258" t="str">
        <f>住宅以外の用途!AT115</f>
        <v/>
      </c>
      <c r="F412" s="258">
        <f>住宅以外の用途!E115</f>
        <v>0</v>
      </c>
      <c r="G412" s="271" t="s">
        <v>705</v>
      </c>
      <c r="H412" s="271" t="s">
        <v>922</v>
      </c>
    </row>
    <row r="413" spans="1:8" ht="23.25" customHeight="1">
      <c r="A413" s="375"/>
      <c r="B413" s="270"/>
      <c r="C413" s="273" t="s">
        <v>780</v>
      </c>
      <c r="D413" s="580" t="s">
        <v>807</v>
      </c>
      <c r="E413" s="258" t="str">
        <f>住宅以外の用途!AT116</f>
        <v/>
      </c>
      <c r="F413" s="258">
        <f>住宅以外の用途!E116</f>
        <v>0</v>
      </c>
      <c r="G413" s="271" t="s">
        <v>705</v>
      </c>
      <c r="H413" s="271" t="s">
        <v>922</v>
      </c>
    </row>
    <row r="414" spans="1:8" ht="23.25" customHeight="1">
      <c r="A414" s="375"/>
      <c r="B414" s="270"/>
      <c r="C414" s="273" t="s">
        <v>780</v>
      </c>
      <c r="D414" s="580" t="s">
        <v>808</v>
      </c>
      <c r="E414" s="258" t="str">
        <f>住宅以外の用途!AT117</f>
        <v/>
      </c>
      <c r="F414" s="258">
        <f>住宅以外の用途!E117</f>
        <v>0</v>
      </c>
      <c r="G414" s="271" t="s">
        <v>705</v>
      </c>
      <c r="H414" s="271" t="s">
        <v>922</v>
      </c>
    </row>
    <row r="415" spans="1:8" ht="23.25" customHeight="1">
      <c r="A415" s="375"/>
      <c r="B415" s="270"/>
      <c r="C415" s="273" t="s">
        <v>780</v>
      </c>
      <c r="D415" s="580" t="s">
        <v>809</v>
      </c>
      <c r="E415" s="258" t="str">
        <f>住宅以外の用途!AT118</f>
        <v/>
      </c>
      <c r="F415" s="258">
        <f>住宅以外の用途!E118</f>
        <v>0</v>
      </c>
      <c r="G415" s="271" t="s">
        <v>705</v>
      </c>
      <c r="H415" s="271" t="s">
        <v>922</v>
      </c>
    </row>
    <row r="416" spans="1:8" ht="23.25" customHeight="1">
      <c r="A416" s="375"/>
      <c r="B416" s="270"/>
      <c r="C416" s="273" t="s">
        <v>780</v>
      </c>
      <c r="D416" s="580" t="s">
        <v>810</v>
      </c>
      <c r="E416" s="258" t="str">
        <f>住宅以外の用途!AT119</f>
        <v/>
      </c>
      <c r="F416" s="258">
        <f>住宅以外の用途!E119</f>
        <v>0</v>
      </c>
      <c r="G416" s="271" t="s">
        <v>705</v>
      </c>
      <c r="H416" s="271" t="s">
        <v>922</v>
      </c>
    </row>
    <row r="417" spans="1:8" ht="23.25" customHeight="1">
      <c r="A417" s="375"/>
      <c r="B417" s="270"/>
      <c r="C417" s="273" t="s">
        <v>780</v>
      </c>
      <c r="D417" s="580" t="s">
        <v>811</v>
      </c>
      <c r="E417" s="258" t="str">
        <f>住宅以外の用途!AT120</f>
        <v/>
      </c>
      <c r="F417" s="258">
        <f>住宅以外の用途!E120</f>
        <v>0</v>
      </c>
      <c r="G417" s="271" t="s">
        <v>705</v>
      </c>
      <c r="H417" s="271" t="s">
        <v>922</v>
      </c>
    </row>
    <row r="418" spans="1:8" ht="23.25" customHeight="1">
      <c r="A418" s="375"/>
      <c r="B418" s="270"/>
      <c r="C418" s="273" t="s">
        <v>781</v>
      </c>
      <c r="D418" s="580" t="s">
        <v>812</v>
      </c>
      <c r="E418" s="258" t="str">
        <f>住宅以外の用途!AT121</f>
        <v/>
      </c>
      <c r="F418" s="258">
        <f>住宅以外の用途!E121</f>
        <v>0</v>
      </c>
      <c r="G418" s="271" t="s">
        <v>705</v>
      </c>
      <c r="H418" s="271" t="s">
        <v>922</v>
      </c>
    </row>
    <row r="419" spans="1:8" ht="23.25" customHeight="1">
      <c r="A419" s="375"/>
      <c r="B419" s="270"/>
      <c r="C419" s="273" t="s">
        <v>781</v>
      </c>
      <c r="D419" s="580" t="s">
        <v>813</v>
      </c>
      <c r="E419" s="258" t="str">
        <f>住宅以外の用途!AT122</f>
        <v/>
      </c>
      <c r="F419" s="258">
        <f>住宅以外の用途!E122</f>
        <v>0</v>
      </c>
      <c r="G419" s="271" t="s">
        <v>705</v>
      </c>
      <c r="H419" s="271" t="s">
        <v>922</v>
      </c>
    </row>
    <row r="420" spans="1:8" ht="23.25" customHeight="1">
      <c r="A420" s="375"/>
      <c r="B420" s="270"/>
      <c r="C420" s="273" t="s">
        <v>676</v>
      </c>
      <c r="D420" s="580" t="s">
        <v>677</v>
      </c>
      <c r="E420" s="258">
        <f>住宅以外の用途!AB116</f>
        <v>1</v>
      </c>
      <c r="F420" s="258" t="str">
        <f>住宅以外の用途!P113</f>
        <v>適用する</v>
      </c>
      <c r="G420" s="271" t="s">
        <v>678</v>
      </c>
      <c r="H420" s="271" t="s">
        <v>679</v>
      </c>
    </row>
    <row r="421" spans="1:8" ht="23.25" customHeight="1">
      <c r="A421" s="375"/>
      <c r="B421" s="270"/>
      <c r="C421" s="273" t="s">
        <v>676</v>
      </c>
      <c r="D421" s="580" t="s">
        <v>680</v>
      </c>
      <c r="E421" s="258">
        <f ca="1">住宅以外の用途!AF116</f>
        <v>1</v>
      </c>
      <c r="F421" s="258" t="str">
        <f ca="1">住宅以外の用途!U113</f>
        <v>段階1</v>
      </c>
      <c r="G421" s="271" t="s">
        <v>681</v>
      </c>
      <c r="H421" s="271" t="s">
        <v>927</v>
      </c>
    </row>
    <row r="422" spans="1:8" ht="23.25" customHeight="1">
      <c r="A422" s="375"/>
      <c r="B422" s="270"/>
      <c r="C422" s="273" t="s">
        <v>694</v>
      </c>
      <c r="D422" s="580" t="s">
        <v>814</v>
      </c>
      <c r="E422" s="276" t="str">
        <f t="shared" ref="E422:E425" si="9">IF(F422=0,"",F422)</f>
        <v/>
      </c>
      <c r="F422" s="258">
        <f>住宅以外の用途!E125</f>
        <v>0</v>
      </c>
      <c r="G422" s="275" t="s">
        <v>699</v>
      </c>
      <c r="H422" s="271"/>
    </row>
    <row r="423" spans="1:8" ht="23.25" customHeight="1">
      <c r="A423" s="375"/>
      <c r="B423" s="270"/>
      <c r="C423" s="273" t="s">
        <v>694</v>
      </c>
      <c r="D423" s="580" t="s">
        <v>815</v>
      </c>
      <c r="E423" s="276" t="str">
        <f t="shared" si="9"/>
        <v/>
      </c>
      <c r="F423" s="258">
        <f>住宅以外の用途!E126</f>
        <v>0</v>
      </c>
      <c r="G423" s="275" t="s">
        <v>699</v>
      </c>
      <c r="H423" s="271"/>
    </row>
    <row r="424" spans="1:8" ht="23.25" customHeight="1">
      <c r="A424" s="375"/>
      <c r="B424" s="270"/>
      <c r="C424" s="273" t="s">
        <v>695</v>
      </c>
      <c r="D424" s="581" t="s">
        <v>816</v>
      </c>
      <c r="E424" s="276" t="str">
        <f t="shared" si="9"/>
        <v/>
      </c>
      <c r="F424" s="258">
        <f>住宅以外の用途!E127</f>
        <v>0</v>
      </c>
      <c r="G424" s="275" t="s">
        <v>699</v>
      </c>
      <c r="H424" s="271"/>
    </row>
    <row r="425" spans="1:8" ht="23.25" customHeight="1">
      <c r="A425" s="375"/>
      <c r="B425" s="270"/>
      <c r="C425" s="273" t="s">
        <v>695</v>
      </c>
      <c r="D425" s="581" t="s">
        <v>817</v>
      </c>
      <c r="E425" s="276" t="str">
        <f t="shared" si="9"/>
        <v/>
      </c>
      <c r="F425" s="258">
        <f>住宅以外の用途!E128</f>
        <v>0</v>
      </c>
      <c r="G425" s="275" t="s">
        <v>699</v>
      </c>
      <c r="H425" s="271"/>
    </row>
    <row r="426" spans="1:8" ht="23.25" customHeight="1">
      <c r="A426" s="375"/>
      <c r="B426" s="270"/>
      <c r="C426" s="273" t="s">
        <v>702</v>
      </c>
      <c r="D426" s="580" t="s">
        <v>677</v>
      </c>
      <c r="E426" s="258">
        <f>住宅以外の用途!AB127</f>
        <v>1</v>
      </c>
      <c r="F426" s="258" t="str">
        <f>住宅以外の用途!P124</f>
        <v>適用する</v>
      </c>
      <c r="G426" s="271" t="s">
        <v>678</v>
      </c>
      <c r="H426" s="271" t="s">
        <v>679</v>
      </c>
    </row>
    <row r="427" spans="1:8" ht="23.25" customHeight="1">
      <c r="A427" s="375"/>
      <c r="B427" s="270"/>
      <c r="C427" s="273" t="s">
        <v>702</v>
      </c>
      <c r="D427" s="580" t="s">
        <v>680</v>
      </c>
      <c r="E427" s="258">
        <f ca="1">住宅以外の用途!AF127</f>
        <v>1</v>
      </c>
      <c r="F427" s="258" t="str">
        <f ca="1">住宅以外の用途!U124</f>
        <v>段階1</v>
      </c>
      <c r="G427" s="271" t="s">
        <v>681</v>
      </c>
      <c r="H427" s="271" t="s">
        <v>927</v>
      </c>
    </row>
    <row r="428" spans="1:8" ht="23.25" customHeight="1">
      <c r="A428" s="375"/>
      <c r="B428" s="272" t="s">
        <v>818</v>
      </c>
      <c r="C428" s="273" t="s">
        <v>780</v>
      </c>
      <c r="D428" s="580" t="s">
        <v>819</v>
      </c>
      <c r="E428" s="258" t="str">
        <f>住宅以外の用途!AT132</f>
        <v/>
      </c>
      <c r="F428" s="258">
        <f>住宅以外の用途!E132</f>
        <v>0</v>
      </c>
      <c r="G428" s="271" t="s">
        <v>684</v>
      </c>
      <c r="H428" s="271" t="s">
        <v>685</v>
      </c>
    </row>
    <row r="429" spans="1:8" ht="23.25" customHeight="1">
      <c r="A429" s="375"/>
      <c r="B429" s="270"/>
      <c r="C429" s="273" t="s">
        <v>781</v>
      </c>
      <c r="D429" s="580" t="s">
        <v>1308</v>
      </c>
      <c r="E429" s="276" t="str">
        <f>IF(住宅以外の用途!E133="","",F429)</f>
        <v/>
      </c>
      <c r="F429" s="276">
        <f>住宅以外の用途!E133</f>
        <v>0</v>
      </c>
      <c r="G429" s="275" t="s">
        <v>658</v>
      </c>
      <c r="H429" s="271" t="s">
        <v>845</v>
      </c>
    </row>
    <row r="430" spans="1:8" ht="23.25" customHeight="1">
      <c r="A430" s="375"/>
      <c r="B430" s="270"/>
      <c r="C430" s="273" t="s">
        <v>783</v>
      </c>
      <c r="D430" s="580" t="s">
        <v>820</v>
      </c>
      <c r="E430" s="276" t="str">
        <f>IF(住宅以外の用途!E134="","",F430)</f>
        <v/>
      </c>
      <c r="F430" s="276">
        <f>住宅以外の用途!E134</f>
        <v>0</v>
      </c>
      <c r="G430" s="275" t="s">
        <v>658</v>
      </c>
      <c r="H430" s="271" t="s">
        <v>845</v>
      </c>
    </row>
    <row r="431" spans="1:8" ht="23.25" customHeight="1">
      <c r="A431" s="375"/>
      <c r="B431" s="270"/>
      <c r="C431" s="273" t="s">
        <v>676</v>
      </c>
      <c r="D431" s="580" t="s">
        <v>677</v>
      </c>
      <c r="E431" s="258">
        <f>住宅以外の用途!AB134</f>
        <v>1</v>
      </c>
      <c r="F431" s="258" t="str">
        <f>住宅以外の用途!P131</f>
        <v>適用する</v>
      </c>
      <c r="G431" s="271" t="s">
        <v>678</v>
      </c>
      <c r="H431" s="271" t="s">
        <v>679</v>
      </c>
    </row>
    <row r="432" spans="1:8" ht="23.25" customHeight="1">
      <c r="A432" s="375"/>
      <c r="B432" s="270"/>
      <c r="C432" s="273" t="s">
        <v>676</v>
      </c>
      <c r="D432" s="580" t="s">
        <v>680</v>
      </c>
      <c r="E432" s="258">
        <f ca="1">住宅以外の用途!AF134</f>
        <v>1</v>
      </c>
      <c r="F432" s="258" t="str">
        <f ca="1">住宅以外の用途!U131</f>
        <v>段階1</v>
      </c>
      <c r="G432" s="271" t="s">
        <v>681</v>
      </c>
      <c r="H432" s="271" t="s">
        <v>927</v>
      </c>
    </row>
    <row r="433" spans="1:9" ht="23.25" customHeight="1">
      <c r="A433" s="375"/>
      <c r="B433" s="270"/>
      <c r="C433" s="273" t="s">
        <v>694</v>
      </c>
      <c r="D433" s="580" t="s">
        <v>1308</v>
      </c>
      <c r="E433" s="276" t="str">
        <f>IF(住宅以外の用途!E137="","",F433)</f>
        <v/>
      </c>
      <c r="F433" s="276">
        <f>住宅以外の用途!E137</f>
        <v>0</v>
      </c>
      <c r="G433" s="275" t="s">
        <v>658</v>
      </c>
      <c r="H433" s="271" t="s">
        <v>845</v>
      </c>
    </row>
    <row r="434" spans="1:9" ht="23.25" customHeight="1">
      <c r="A434" s="375"/>
      <c r="B434" s="270"/>
      <c r="C434" s="273" t="s">
        <v>695</v>
      </c>
      <c r="D434" s="580" t="s">
        <v>820</v>
      </c>
      <c r="E434" s="276" t="str">
        <f>IF(住宅以外の用途!E138="","",F434)</f>
        <v/>
      </c>
      <c r="F434" s="276">
        <f>住宅以外の用途!E138</f>
        <v>0</v>
      </c>
      <c r="G434" s="275" t="s">
        <v>658</v>
      </c>
      <c r="H434" s="271" t="s">
        <v>845</v>
      </c>
    </row>
    <row r="435" spans="1:9" ht="23.25" customHeight="1">
      <c r="A435" s="375"/>
      <c r="B435" s="270"/>
      <c r="C435" s="273" t="s">
        <v>702</v>
      </c>
      <c r="D435" s="580" t="s">
        <v>677</v>
      </c>
      <c r="E435" s="258">
        <f>住宅以外の用途!AB139</f>
        <v>1</v>
      </c>
      <c r="F435" s="258" t="str">
        <f>住宅以外の用途!P136</f>
        <v>適用する</v>
      </c>
      <c r="G435" s="271" t="s">
        <v>678</v>
      </c>
      <c r="H435" s="271" t="s">
        <v>679</v>
      </c>
    </row>
    <row r="436" spans="1:9" ht="23.25" customHeight="1">
      <c r="A436" s="375"/>
      <c r="B436" s="270"/>
      <c r="C436" s="273" t="s">
        <v>702</v>
      </c>
      <c r="D436" s="580" t="s">
        <v>680</v>
      </c>
      <c r="E436" s="258">
        <f ca="1">住宅以外の用途!AF139</f>
        <v>1</v>
      </c>
      <c r="F436" s="258" t="str">
        <f ca="1">住宅以外の用途!U136</f>
        <v>段階1</v>
      </c>
      <c r="G436" s="271" t="s">
        <v>681</v>
      </c>
      <c r="H436" s="271" t="s">
        <v>927</v>
      </c>
    </row>
    <row r="437" spans="1:9" ht="23.25" customHeight="1">
      <c r="A437" s="375"/>
      <c r="B437" s="272" t="s">
        <v>821</v>
      </c>
      <c r="C437" s="273" t="s">
        <v>780</v>
      </c>
      <c r="D437" s="580" t="s">
        <v>822</v>
      </c>
      <c r="E437" s="258" t="str">
        <f>住宅以外の用途!AT142</f>
        <v/>
      </c>
      <c r="F437" s="258">
        <f>住宅以外の用途!E142</f>
        <v>0</v>
      </c>
      <c r="G437" s="271" t="s">
        <v>705</v>
      </c>
      <c r="H437" s="271" t="s">
        <v>925</v>
      </c>
    </row>
    <row r="438" spans="1:9" ht="23.25" customHeight="1">
      <c r="A438" s="375"/>
      <c r="B438" s="270"/>
      <c r="C438" s="273"/>
      <c r="D438" s="581" t="s">
        <v>823</v>
      </c>
      <c r="E438" s="258" t="str">
        <f>住宅以外の用途!AT143</f>
        <v/>
      </c>
      <c r="F438" s="261">
        <f>住宅以外の用途!E143</f>
        <v>0</v>
      </c>
      <c r="G438" s="271" t="s">
        <v>705</v>
      </c>
      <c r="H438" s="271" t="s">
        <v>925</v>
      </c>
    </row>
    <row r="439" spans="1:9" ht="23.25" customHeight="1">
      <c r="A439" s="375"/>
      <c r="B439" s="270"/>
      <c r="C439" s="273" t="s">
        <v>781</v>
      </c>
      <c r="D439" s="580" t="s">
        <v>824</v>
      </c>
      <c r="E439" s="258" t="str">
        <f>住宅以外の用途!AT144</f>
        <v/>
      </c>
      <c r="F439" s="261">
        <f>住宅以外の用途!E144</f>
        <v>0</v>
      </c>
      <c r="G439" s="271" t="s">
        <v>705</v>
      </c>
      <c r="H439" s="271" t="s">
        <v>925</v>
      </c>
    </row>
    <row r="440" spans="1:9" ht="23.25" customHeight="1">
      <c r="A440" s="375"/>
      <c r="B440" s="270"/>
      <c r="C440" s="273"/>
      <c r="D440" s="580" t="s">
        <v>825</v>
      </c>
      <c r="E440" s="258" t="str">
        <f>住宅以外の用途!AT145</f>
        <v/>
      </c>
      <c r="F440" s="261">
        <f>住宅以外の用途!E145</f>
        <v>0</v>
      </c>
      <c r="G440" s="271" t="s">
        <v>705</v>
      </c>
      <c r="H440" s="271" t="s">
        <v>925</v>
      </c>
    </row>
    <row r="441" spans="1:9" ht="23.25" customHeight="1">
      <c r="A441" s="375"/>
      <c r="B441" s="270"/>
      <c r="C441" s="273"/>
      <c r="D441" s="580" t="s">
        <v>826</v>
      </c>
      <c r="E441" s="258" t="str">
        <f>住宅以外の用途!AT147</f>
        <v/>
      </c>
      <c r="F441" s="261">
        <f>住宅以外の用途!E147</f>
        <v>0</v>
      </c>
      <c r="G441" s="271" t="s">
        <v>705</v>
      </c>
      <c r="H441" s="271" t="s">
        <v>925</v>
      </c>
    </row>
    <row r="442" spans="1:9" ht="23.25" customHeight="1">
      <c r="A442" s="375"/>
      <c r="B442" s="270"/>
      <c r="C442" s="273" t="s">
        <v>783</v>
      </c>
      <c r="D442" s="581" t="s">
        <v>827</v>
      </c>
      <c r="E442" s="258" t="str">
        <f>住宅以外の用途!AT148</f>
        <v/>
      </c>
      <c r="F442" s="261">
        <f>住宅以外の用途!E148</f>
        <v>0</v>
      </c>
      <c r="G442" s="271" t="s">
        <v>705</v>
      </c>
      <c r="H442" s="271" t="s">
        <v>925</v>
      </c>
    </row>
    <row r="443" spans="1:9" ht="23.25" customHeight="1">
      <c r="A443" s="375"/>
      <c r="B443" s="270"/>
      <c r="C443" s="273"/>
      <c r="D443" s="581" t="s">
        <v>828</v>
      </c>
      <c r="E443" s="258" t="str">
        <f>住宅以外の用途!AT149</f>
        <v/>
      </c>
      <c r="F443" s="261">
        <f>住宅以外の用途!E149</f>
        <v>0</v>
      </c>
      <c r="G443" s="271" t="s">
        <v>705</v>
      </c>
      <c r="H443" s="271" t="s">
        <v>925</v>
      </c>
    </row>
    <row r="444" spans="1:9" ht="23.25" customHeight="1">
      <c r="A444" s="375"/>
      <c r="B444" s="270"/>
      <c r="C444" s="273"/>
      <c r="D444" s="580" t="s">
        <v>829</v>
      </c>
      <c r="E444" s="258" t="str">
        <f>住宅以外の用途!AT151</f>
        <v/>
      </c>
      <c r="F444" s="258">
        <f>住宅以外の用途!E151</f>
        <v>0</v>
      </c>
      <c r="G444" s="271" t="s">
        <v>705</v>
      </c>
      <c r="H444" s="271" t="s">
        <v>925</v>
      </c>
    </row>
    <row r="445" spans="1:9" ht="23.25" customHeight="1">
      <c r="A445" s="375"/>
      <c r="B445" s="270"/>
      <c r="C445" s="273"/>
      <c r="D445" s="581" t="s">
        <v>830</v>
      </c>
      <c r="E445" s="258" t="str">
        <f>住宅以外の用途!AT152</f>
        <v/>
      </c>
      <c r="F445" s="261">
        <f>住宅以外の用途!E153</f>
        <v>0</v>
      </c>
      <c r="G445" s="271" t="s">
        <v>705</v>
      </c>
      <c r="H445" s="271" t="s">
        <v>925</v>
      </c>
    </row>
    <row r="446" spans="1:9" ht="23.25" customHeight="1">
      <c r="A446" s="375"/>
      <c r="B446" s="270"/>
      <c r="C446" s="273"/>
      <c r="D446" s="580" t="s">
        <v>677</v>
      </c>
      <c r="E446" s="258">
        <f>住宅以外の用途!AB144</f>
        <v>1</v>
      </c>
      <c r="F446" s="258" t="str">
        <f>住宅以外の用途!P141</f>
        <v>適用する</v>
      </c>
      <c r="G446" s="271" t="s">
        <v>678</v>
      </c>
      <c r="H446" s="271" t="s">
        <v>679</v>
      </c>
    </row>
    <row r="447" spans="1:9" ht="23.25" customHeight="1">
      <c r="A447" s="375"/>
      <c r="B447" s="270"/>
      <c r="C447" s="273"/>
      <c r="D447" s="580" t="s">
        <v>680</v>
      </c>
      <c r="E447" s="258">
        <f ca="1">住宅以外の用途!AF145</f>
        <v>1</v>
      </c>
      <c r="F447" s="258" t="str">
        <f ca="1">住宅以外の用途!U141</f>
        <v>段階1</v>
      </c>
      <c r="G447" s="271" t="s">
        <v>681</v>
      </c>
      <c r="H447" s="271" t="s">
        <v>927</v>
      </c>
    </row>
    <row r="448" spans="1:9" ht="23.25" customHeight="1">
      <c r="A448" s="375"/>
      <c r="B448" s="270"/>
      <c r="C448" s="273" t="s">
        <v>694</v>
      </c>
      <c r="D448" s="580" t="s">
        <v>832</v>
      </c>
      <c r="E448" s="258" t="str">
        <f>住宅以外の用途!AT157</f>
        <v/>
      </c>
      <c r="F448" s="258">
        <f>住宅以外の用途!E157</f>
        <v>0</v>
      </c>
      <c r="G448" s="271" t="s">
        <v>705</v>
      </c>
      <c r="H448" s="271" t="s">
        <v>925</v>
      </c>
      <c r="I448" s="422"/>
    </row>
    <row r="449" spans="1:9" ht="23.25" customHeight="1">
      <c r="A449" s="375"/>
      <c r="B449" s="270"/>
      <c r="C449" s="273"/>
      <c r="D449" s="580" t="s">
        <v>831</v>
      </c>
      <c r="E449" s="258" t="str">
        <f>住宅以外の用途!AT158</f>
        <v/>
      </c>
      <c r="F449" s="258">
        <f>住宅以外の用途!E158</f>
        <v>0</v>
      </c>
      <c r="G449" s="271" t="s">
        <v>705</v>
      </c>
      <c r="H449" s="271" t="s">
        <v>925</v>
      </c>
      <c r="I449" s="423"/>
    </row>
    <row r="450" spans="1:9" ht="23.25" customHeight="1">
      <c r="A450" s="375"/>
      <c r="B450" s="270"/>
      <c r="C450" s="273"/>
      <c r="D450" s="580" t="s">
        <v>834</v>
      </c>
      <c r="E450" s="258" t="str">
        <f>住宅以外の用途!AT160</f>
        <v/>
      </c>
      <c r="F450" s="258">
        <f>住宅以外の用途!E160</f>
        <v>0</v>
      </c>
      <c r="G450" s="271" t="s">
        <v>705</v>
      </c>
      <c r="H450" s="271" t="s">
        <v>925</v>
      </c>
      <c r="I450" s="422"/>
    </row>
    <row r="451" spans="1:9" ht="23.25" customHeight="1">
      <c r="A451" s="375"/>
      <c r="B451" s="270"/>
      <c r="C451" s="273"/>
      <c r="D451" s="580" t="s">
        <v>833</v>
      </c>
      <c r="E451" s="258" t="str">
        <f>住宅以外の用途!AT161</f>
        <v/>
      </c>
      <c r="F451" s="258">
        <f>住宅以外の用途!E161</f>
        <v>0</v>
      </c>
      <c r="G451" s="271" t="s">
        <v>705</v>
      </c>
      <c r="H451" s="271" t="s">
        <v>925</v>
      </c>
      <c r="I451" s="423"/>
    </row>
    <row r="452" spans="1:9" ht="23.25" customHeight="1">
      <c r="A452" s="375"/>
      <c r="B452" s="270"/>
      <c r="C452" s="273"/>
      <c r="D452" s="580" t="s">
        <v>836</v>
      </c>
      <c r="E452" s="258" t="str">
        <f>住宅以外の用途!AT163</f>
        <v/>
      </c>
      <c r="F452" s="258">
        <f>住宅以外の用途!E163</f>
        <v>0</v>
      </c>
      <c r="G452" s="271" t="s">
        <v>705</v>
      </c>
      <c r="H452" s="271" t="s">
        <v>925</v>
      </c>
      <c r="I452" s="422"/>
    </row>
    <row r="453" spans="1:9" ht="23.25" customHeight="1">
      <c r="A453" s="375"/>
      <c r="B453" s="270"/>
      <c r="C453" s="273"/>
      <c r="D453" s="580" t="s">
        <v>835</v>
      </c>
      <c r="E453" s="258" t="str">
        <f>住宅以外の用途!AT164</f>
        <v/>
      </c>
      <c r="F453" s="258">
        <f>住宅以外の用途!E164</f>
        <v>0</v>
      </c>
      <c r="G453" s="271" t="s">
        <v>705</v>
      </c>
      <c r="H453" s="271" t="s">
        <v>925</v>
      </c>
      <c r="I453" s="423"/>
    </row>
    <row r="454" spans="1:9" ht="23.25" customHeight="1">
      <c r="A454" s="375"/>
      <c r="B454" s="270"/>
      <c r="C454" s="273"/>
      <c r="D454" s="580" t="s">
        <v>677</v>
      </c>
      <c r="E454" s="258">
        <f>住宅以外の用途!AB158</f>
        <v>1</v>
      </c>
      <c r="F454" s="258" t="str">
        <f>住宅以外の用途!P155</f>
        <v>適用する</v>
      </c>
      <c r="G454" s="271" t="s">
        <v>678</v>
      </c>
      <c r="H454" s="271" t="s">
        <v>679</v>
      </c>
    </row>
    <row r="455" spans="1:9" ht="23.25" customHeight="1">
      <c r="A455" s="375"/>
      <c r="B455" s="270"/>
      <c r="C455" s="273"/>
      <c r="D455" s="580" t="s">
        <v>680</v>
      </c>
      <c r="E455" s="258">
        <f ca="1">住宅以外の用途!AF158</f>
        <v>1</v>
      </c>
      <c r="F455" s="258" t="str">
        <f ca="1">住宅以外の用途!U155</f>
        <v>段階1</v>
      </c>
      <c r="G455" s="271" t="s">
        <v>681</v>
      </c>
      <c r="H455" s="271" t="s">
        <v>927</v>
      </c>
    </row>
    <row r="456" spans="1:9" ht="23.25" customHeight="1">
      <c r="A456" s="375"/>
      <c r="B456" s="270"/>
      <c r="C456" s="273" t="s">
        <v>703</v>
      </c>
      <c r="D456" s="581" t="s">
        <v>837</v>
      </c>
      <c r="E456" s="258" t="str">
        <f>住宅以外の用途!AT167</f>
        <v/>
      </c>
      <c r="F456" s="261">
        <f>住宅以外の用途!E167</f>
        <v>0</v>
      </c>
      <c r="G456" s="271" t="s">
        <v>705</v>
      </c>
      <c r="H456" s="271" t="s">
        <v>925</v>
      </c>
    </row>
    <row r="457" spans="1:9" ht="23.25" customHeight="1">
      <c r="A457" s="375"/>
      <c r="B457" s="270"/>
      <c r="C457" s="273"/>
      <c r="D457" s="580" t="s">
        <v>838</v>
      </c>
      <c r="E457" s="258" t="str">
        <f>住宅以外の用途!AT168</f>
        <v/>
      </c>
      <c r="F457" s="261">
        <f>住宅以外の用途!E168</f>
        <v>0</v>
      </c>
      <c r="G457" s="271" t="s">
        <v>705</v>
      </c>
      <c r="H457" s="271" t="s">
        <v>925</v>
      </c>
    </row>
    <row r="458" spans="1:9" ht="23.25" customHeight="1">
      <c r="A458" s="375"/>
      <c r="B458" s="270"/>
      <c r="C458" s="273"/>
      <c r="D458" s="580" t="s">
        <v>839</v>
      </c>
      <c r="E458" s="258" t="str">
        <f>住宅以外の用途!AT170</f>
        <v/>
      </c>
      <c r="F458" s="261">
        <f>住宅以外の用途!E170</f>
        <v>0</v>
      </c>
      <c r="G458" s="271" t="s">
        <v>705</v>
      </c>
      <c r="H458" s="271" t="s">
        <v>925</v>
      </c>
    </row>
    <row r="459" spans="1:9" ht="23.25" customHeight="1">
      <c r="A459" s="375"/>
      <c r="B459" s="270"/>
      <c r="C459" s="273"/>
      <c r="D459" s="580" t="s">
        <v>1781</v>
      </c>
      <c r="E459" s="258" t="str">
        <f>住宅以外の用途!AT171</f>
        <v/>
      </c>
      <c r="F459" s="261">
        <f>住宅以外の用途!E171</f>
        <v>0</v>
      </c>
      <c r="G459" s="271" t="s">
        <v>705</v>
      </c>
      <c r="H459" s="271" t="s">
        <v>925</v>
      </c>
    </row>
    <row r="460" spans="1:9" ht="23.25" customHeight="1">
      <c r="A460" s="375"/>
      <c r="B460" s="270"/>
      <c r="C460" s="273"/>
      <c r="D460" s="580" t="s">
        <v>677</v>
      </c>
      <c r="E460" s="258">
        <f>住宅以外の用途!AB169</f>
        <v>1</v>
      </c>
      <c r="F460" s="258" t="str">
        <f>住宅以外の用途!P166</f>
        <v>適用する</v>
      </c>
      <c r="G460" s="271" t="s">
        <v>678</v>
      </c>
      <c r="H460" s="271" t="s">
        <v>679</v>
      </c>
    </row>
    <row r="461" spans="1:9" ht="23.25" customHeight="1">
      <c r="A461" s="375"/>
      <c r="B461" s="270"/>
      <c r="C461" s="273"/>
      <c r="D461" s="580" t="s">
        <v>680</v>
      </c>
      <c r="E461" s="258">
        <f ca="1">住宅以外の用途!AF169</f>
        <v>1</v>
      </c>
      <c r="F461" s="258" t="str">
        <f ca="1">住宅以外の用途!U166</f>
        <v>段階1</v>
      </c>
      <c r="G461" s="271" t="s">
        <v>681</v>
      </c>
      <c r="H461" s="271" t="s">
        <v>927</v>
      </c>
    </row>
    <row r="462" spans="1:9" ht="23.25" customHeight="1">
      <c r="A462" s="375"/>
      <c r="B462" s="272" t="s">
        <v>840</v>
      </c>
      <c r="C462" s="273" t="s">
        <v>780</v>
      </c>
      <c r="D462" s="580" t="s">
        <v>841</v>
      </c>
      <c r="E462" s="258" t="str">
        <f>住宅以外の用途!AT175</f>
        <v/>
      </c>
      <c r="F462" s="258">
        <f>住宅以外の用途!E175</f>
        <v>0</v>
      </c>
      <c r="G462" s="271" t="s">
        <v>705</v>
      </c>
      <c r="H462" s="271" t="s">
        <v>925</v>
      </c>
    </row>
    <row r="463" spans="1:9" ht="23.25" customHeight="1">
      <c r="A463" s="375"/>
      <c r="B463" s="270"/>
      <c r="C463" s="273"/>
      <c r="D463" s="580" t="s">
        <v>842</v>
      </c>
      <c r="E463" s="258" t="str">
        <f>住宅以外の用途!AT176</f>
        <v/>
      </c>
      <c r="F463" s="258">
        <f>住宅以外の用途!E176</f>
        <v>0</v>
      </c>
      <c r="G463" s="271" t="s">
        <v>705</v>
      </c>
      <c r="H463" s="271" t="s">
        <v>925</v>
      </c>
    </row>
    <row r="464" spans="1:9" ht="23.25" customHeight="1">
      <c r="A464" s="375"/>
      <c r="B464" s="270"/>
      <c r="C464" s="273"/>
      <c r="D464" s="580" t="s">
        <v>843</v>
      </c>
      <c r="E464" s="258" t="str">
        <f>住宅以外の用途!AT177</f>
        <v/>
      </c>
      <c r="F464" s="258">
        <f>住宅以外の用途!E177</f>
        <v>0</v>
      </c>
      <c r="G464" s="271" t="s">
        <v>705</v>
      </c>
      <c r="H464" s="271" t="s">
        <v>925</v>
      </c>
    </row>
    <row r="465" spans="1:11" ht="23.25" customHeight="1">
      <c r="A465" s="375"/>
      <c r="B465" s="270"/>
      <c r="C465" s="273"/>
      <c r="D465" s="580" t="s">
        <v>677</v>
      </c>
      <c r="E465" s="258">
        <f>住宅以外の用途!AB177</f>
        <v>1</v>
      </c>
      <c r="F465" s="258" t="str">
        <f>住宅以外の用途!P174</f>
        <v>適用する</v>
      </c>
      <c r="G465" s="271" t="s">
        <v>678</v>
      </c>
      <c r="H465" s="271" t="s">
        <v>679</v>
      </c>
    </row>
    <row r="466" spans="1:11" ht="23.25" customHeight="1">
      <c r="A466" s="375"/>
      <c r="B466" s="270"/>
      <c r="C466" s="273"/>
      <c r="D466" s="580" t="s">
        <v>680</v>
      </c>
      <c r="E466" s="258">
        <f ca="1">住宅以外の用途!AF177</f>
        <v>1</v>
      </c>
      <c r="F466" s="258" t="str">
        <f ca="1">住宅以外の用途!U174</f>
        <v>段階1</v>
      </c>
      <c r="G466" s="271" t="s">
        <v>681</v>
      </c>
      <c r="H466" s="271" t="s">
        <v>927</v>
      </c>
    </row>
    <row r="467" spans="1:11" ht="23.25" customHeight="1">
      <c r="A467" s="375"/>
      <c r="B467" s="270"/>
      <c r="C467" s="273" t="s">
        <v>694</v>
      </c>
      <c r="D467" s="580" t="s">
        <v>844</v>
      </c>
      <c r="E467" s="276" t="str">
        <f>IF(住宅以外の用途!E182="","",F467)</f>
        <v/>
      </c>
      <c r="F467" s="276">
        <f>住宅以外の用途!E182</f>
        <v>0</v>
      </c>
      <c r="G467" s="275" t="s">
        <v>658</v>
      </c>
      <c r="H467" s="271" t="s">
        <v>845</v>
      </c>
    </row>
    <row r="468" spans="1:11" ht="23.25" customHeight="1">
      <c r="A468" s="375"/>
      <c r="B468" s="270"/>
      <c r="C468" s="273"/>
      <c r="D468" s="580" t="s">
        <v>846</v>
      </c>
      <c r="E468" s="276" t="str">
        <f>IF(住宅以外の用途!E183="","",F468)</f>
        <v/>
      </c>
      <c r="F468" s="276" t="str">
        <f>住宅以外の用途!E183</f>
        <v/>
      </c>
      <c r="G468" s="275" t="s">
        <v>658</v>
      </c>
      <c r="H468" s="271" t="s">
        <v>845</v>
      </c>
    </row>
    <row r="469" spans="1:11" ht="23.25" customHeight="1">
      <c r="A469" s="375"/>
      <c r="B469" s="270"/>
      <c r="C469" s="273"/>
      <c r="D469" s="580" t="s">
        <v>677</v>
      </c>
      <c r="E469" s="258">
        <f>住宅以外の用途!AB184</f>
        <v>1</v>
      </c>
      <c r="F469" s="258" t="str">
        <f>住宅以外の用途!P181</f>
        <v>適用する</v>
      </c>
      <c r="G469" s="271" t="s">
        <v>678</v>
      </c>
      <c r="H469" s="271" t="s">
        <v>679</v>
      </c>
    </row>
    <row r="470" spans="1:11" ht="23.25" customHeight="1">
      <c r="A470" s="375"/>
      <c r="B470" s="270"/>
      <c r="C470" s="273"/>
      <c r="D470" s="580" t="s">
        <v>680</v>
      </c>
      <c r="E470" s="258">
        <f ca="1">住宅以外の用途!AF184</f>
        <v>1</v>
      </c>
      <c r="F470" s="258" t="str">
        <f ca="1">住宅以外の用途!U181</f>
        <v>段階1</v>
      </c>
      <c r="G470" s="271" t="s">
        <v>681</v>
      </c>
      <c r="H470" s="271" t="s">
        <v>927</v>
      </c>
    </row>
    <row r="471" spans="1:11" ht="23.25" customHeight="1">
      <c r="A471" s="375"/>
      <c r="B471" s="272" t="s">
        <v>847</v>
      </c>
      <c r="C471" s="273" t="s">
        <v>780</v>
      </c>
      <c r="D471" s="580" t="s">
        <v>848</v>
      </c>
      <c r="E471" s="274" t="str">
        <f>IF(住宅以外の用途!E187="","",F471)</f>
        <v/>
      </c>
      <c r="F471" s="274">
        <f>住宅以外の用途!E187</f>
        <v>0</v>
      </c>
      <c r="G471" s="275" t="s">
        <v>658</v>
      </c>
      <c r="H471" s="346" t="s">
        <v>659</v>
      </c>
    </row>
    <row r="472" spans="1:11" ht="23.25" customHeight="1">
      <c r="A472" s="375"/>
      <c r="B472" s="270"/>
      <c r="C472" s="273" t="s">
        <v>781</v>
      </c>
      <c r="D472" s="580" t="s">
        <v>849</v>
      </c>
      <c r="E472" s="274" t="str">
        <f>IF(住宅以外の用途!E188="","",F472)</f>
        <v/>
      </c>
      <c r="F472" s="274">
        <f>住宅以外の用途!E188</f>
        <v>0</v>
      </c>
      <c r="G472" s="275" t="s">
        <v>658</v>
      </c>
      <c r="H472" s="346" t="s">
        <v>659</v>
      </c>
    </row>
    <row r="473" spans="1:11" ht="23.25" customHeight="1">
      <c r="A473" s="375"/>
      <c r="B473" s="270"/>
      <c r="C473" s="273" t="s">
        <v>783</v>
      </c>
      <c r="D473" s="580" t="s">
        <v>850</v>
      </c>
      <c r="E473" s="274" t="str">
        <f>IF(住宅以外の用途!E189="","",F473)</f>
        <v/>
      </c>
      <c r="F473" s="274" t="str">
        <f>住宅以外の用途!E189</f>
        <v/>
      </c>
      <c r="G473" s="275" t="s">
        <v>658</v>
      </c>
      <c r="H473" s="346" t="s">
        <v>659</v>
      </c>
    </row>
    <row r="474" spans="1:11" ht="23.25" customHeight="1">
      <c r="A474" s="375"/>
      <c r="B474" s="270"/>
      <c r="C474" s="273" t="s">
        <v>785</v>
      </c>
      <c r="D474" s="580" t="s">
        <v>851</v>
      </c>
      <c r="E474" s="274" t="str">
        <f>IF(住宅以外の用途!E190="","",F474)</f>
        <v/>
      </c>
      <c r="F474" s="274" t="str">
        <f>住宅以外の用途!E190</f>
        <v/>
      </c>
      <c r="G474" s="275" t="s">
        <v>658</v>
      </c>
      <c r="H474" s="346" t="s">
        <v>659</v>
      </c>
    </row>
    <row r="475" spans="1:11" ht="23.25" customHeight="1">
      <c r="A475" s="375"/>
      <c r="B475" s="270"/>
      <c r="C475" s="273" t="s">
        <v>790</v>
      </c>
      <c r="D475" s="580" t="s">
        <v>852</v>
      </c>
      <c r="E475" s="274" t="str">
        <f>IF(住宅以外の用途!E191="","",F475)</f>
        <v/>
      </c>
      <c r="F475" s="276" t="str">
        <f>住宅以外の用途!E191</f>
        <v/>
      </c>
      <c r="G475" s="275" t="s">
        <v>658</v>
      </c>
      <c r="H475" s="346" t="s">
        <v>845</v>
      </c>
    </row>
    <row r="476" spans="1:11" ht="23.25" customHeight="1">
      <c r="A476" s="375"/>
      <c r="B476" s="270"/>
      <c r="C476" s="273" t="s">
        <v>676</v>
      </c>
      <c r="D476" s="580" t="s">
        <v>677</v>
      </c>
      <c r="E476" s="258">
        <f>住宅以外の用途!AB189</f>
        <v>1</v>
      </c>
      <c r="F476" s="258" t="str">
        <f>住宅以外の用途!P186</f>
        <v>適用する</v>
      </c>
      <c r="G476" s="271" t="s">
        <v>678</v>
      </c>
      <c r="H476" s="271" t="s">
        <v>679</v>
      </c>
    </row>
    <row r="477" spans="1:11" ht="23.25" customHeight="1">
      <c r="A477" s="375"/>
      <c r="B477" s="270"/>
      <c r="C477" s="273" t="s">
        <v>676</v>
      </c>
      <c r="D477" s="580" t="s">
        <v>680</v>
      </c>
      <c r="E477" s="258">
        <f ca="1">住宅以外の用途!AF189</f>
        <v>1</v>
      </c>
      <c r="F477" s="258" t="str">
        <f ca="1">住宅以外の用途!U186</f>
        <v>段階1</v>
      </c>
      <c r="G477" s="271" t="s">
        <v>681</v>
      </c>
      <c r="H477" s="271" t="s">
        <v>927</v>
      </c>
    </row>
    <row r="478" spans="1:11" ht="23.25" customHeight="1">
      <c r="A478" s="375"/>
      <c r="B478" s="270"/>
      <c r="C478" s="273" t="s">
        <v>853</v>
      </c>
      <c r="D478" s="580" t="s">
        <v>854</v>
      </c>
      <c r="E478" s="274" t="str">
        <f>IF(住宅以外の用途!E195="","",F478)</f>
        <v/>
      </c>
      <c r="F478" s="274">
        <f>住宅以外の用途!E195</f>
        <v>0</v>
      </c>
      <c r="G478" s="275" t="s">
        <v>658</v>
      </c>
      <c r="H478" s="346" t="s">
        <v>659</v>
      </c>
    </row>
    <row r="479" spans="1:11" ht="23.25" customHeight="1">
      <c r="A479" s="375"/>
      <c r="B479" s="270"/>
      <c r="C479" s="273" t="s">
        <v>855</v>
      </c>
      <c r="D479" s="580" t="s">
        <v>856</v>
      </c>
      <c r="E479" s="276" t="str">
        <f>IF(住宅以外の用途!E196="","",F479)</f>
        <v/>
      </c>
      <c r="F479" s="276" t="str">
        <f>住宅以外の用途!E196</f>
        <v/>
      </c>
      <c r="G479" s="275" t="s">
        <v>658</v>
      </c>
      <c r="H479" s="346" t="s">
        <v>845</v>
      </c>
      <c r="I479" s="643" t="s">
        <v>1587</v>
      </c>
      <c r="J479" s="307" t="s">
        <v>1590</v>
      </c>
      <c r="K479" s="307" t="s">
        <v>1581</v>
      </c>
    </row>
    <row r="480" spans="1:11" ht="23.25" customHeight="1">
      <c r="A480" s="375"/>
      <c r="B480" s="270"/>
      <c r="C480" s="273" t="s">
        <v>694</v>
      </c>
      <c r="D480" s="580" t="s">
        <v>857</v>
      </c>
      <c r="E480" s="258">
        <f>住宅以外の用途!P194</f>
        <v>0</v>
      </c>
      <c r="F480" s="258">
        <f>住宅以外の用途!P194</f>
        <v>0</v>
      </c>
      <c r="G480" s="271" t="s">
        <v>858</v>
      </c>
      <c r="H480" s="271" t="s">
        <v>859</v>
      </c>
    </row>
    <row r="481" spans="1:8" ht="23.25" customHeight="1">
      <c r="A481" s="375"/>
      <c r="B481" s="270"/>
      <c r="C481" s="273" t="s">
        <v>860</v>
      </c>
      <c r="D481" s="580" t="s">
        <v>861</v>
      </c>
      <c r="E481" s="274" t="str">
        <f>IF(住宅以外の用途!E198="","",F481)</f>
        <v/>
      </c>
      <c r="F481" s="274">
        <f>住宅以外の用途!E198</f>
        <v>0</v>
      </c>
      <c r="G481" s="275" t="s">
        <v>658</v>
      </c>
      <c r="H481" s="346" t="s">
        <v>659</v>
      </c>
    </row>
    <row r="482" spans="1:8" ht="23.25" customHeight="1">
      <c r="A482" s="375"/>
      <c r="B482" s="270"/>
      <c r="C482" s="273" t="s">
        <v>862</v>
      </c>
      <c r="D482" s="580" t="s">
        <v>1241</v>
      </c>
      <c r="E482" s="276" t="str">
        <f>IF(住宅以外の用途!E199="","",F482)</f>
        <v/>
      </c>
      <c r="F482" s="276" t="str">
        <f>住宅以外の用途!E199</f>
        <v/>
      </c>
      <c r="G482" s="275" t="s">
        <v>658</v>
      </c>
      <c r="H482" s="346" t="s">
        <v>845</v>
      </c>
    </row>
    <row r="483" spans="1:8" ht="23.25" customHeight="1">
      <c r="A483" s="375"/>
      <c r="B483" s="270"/>
      <c r="C483" s="273" t="s">
        <v>863</v>
      </c>
      <c r="D483" s="580" t="s">
        <v>864</v>
      </c>
      <c r="E483" s="258" t="str">
        <f>住宅以外の用途!AT200</f>
        <v/>
      </c>
      <c r="F483" s="258">
        <f>住宅以外の用途!E200</f>
        <v>0</v>
      </c>
      <c r="G483" s="271" t="s">
        <v>684</v>
      </c>
      <c r="H483" s="271" t="s">
        <v>685</v>
      </c>
    </row>
    <row r="484" spans="1:8" ht="23.25" customHeight="1">
      <c r="A484" s="375"/>
      <c r="B484" s="270"/>
      <c r="C484" s="273" t="s">
        <v>695</v>
      </c>
      <c r="D484" s="580" t="s">
        <v>857</v>
      </c>
      <c r="E484" s="258">
        <f>住宅以外の用途!P197</f>
        <v>0</v>
      </c>
      <c r="F484" s="258">
        <f>住宅以外の用途!P197</f>
        <v>0</v>
      </c>
      <c r="G484" s="275" t="s">
        <v>865</v>
      </c>
      <c r="H484" s="271" t="s">
        <v>866</v>
      </c>
    </row>
    <row r="485" spans="1:8" ht="23.25" customHeight="1">
      <c r="A485" s="375"/>
      <c r="B485" s="270"/>
      <c r="C485" s="273" t="s">
        <v>867</v>
      </c>
      <c r="D485" s="580" t="s">
        <v>868</v>
      </c>
      <c r="E485" s="274" t="str">
        <f>IF(住宅以外の用途!E202="","",F485)</f>
        <v/>
      </c>
      <c r="F485" s="274">
        <f>住宅以外の用途!E202</f>
        <v>0</v>
      </c>
      <c r="G485" s="275" t="s">
        <v>658</v>
      </c>
      <c r="H485" s="346" t="s">
        <v>659</v>
      </c>
    </row>
    <row r="486" spans="1:8" ht="23.25" customHeight="1">
      <c r="A486" s="375"/>
      <c r="B486" s="270"/>
      <c r="C486" s="273" t="s">
        <v>869</v>
      </c>
      <c r="D486" s="580" t="s">
        <v>870</v>
      </c>
      <c r="E486" s="258" t="str">
        <f>住宅以外の用途!AT203</f>
        <v/>
      </c>
      <c r="F486" s="258">
        <f>住宅以外の用途!E203</f>
        <v>0</v>
      </c>
      <c r="G486" s="271" t="s">
        <v>684</v>
      </c>
      <c r="H486" s="271" t="s">
        <v>685</v>
      </c>
    </row>
    <row r="487" spans="1:8" ht="23.25" customHeight="1">
      <c r="A487" s="375"/>
      <c r="B487" s="270"/>
      <c r="C487" s="273" t="s">
        <v>696</v>
      </c>
      <c r="D487" s="580" t="s">
        <v>857</v>
      </c>
      <c r="E487" s="258">
        <f>住宅以外の用途!P201</f>
        <v>0</v>
      </c>
      <c r="F487" s="258">
        <f>住宅以外の用途!P201</f>
        <v>0</v>
      </c>
      <c r="G487" s="271" t="s">
        <v>858</v>
      </c>
      <c r="H487" s="271" t="s">
        <v>859</v>
      </c>
    </row>
    <row r="488" spans="1:8" ht="23.25" customHeight="1">
      <c r="A488" s="375"/>
      <c r="B488" s="270"/>
      <c r="C488" s="273" t="s">
        <v>702</v>
      </c>
      <c r="D488" s="580" t="s">
        <v>677</v>
      </c>
      <c r="E488" s="258">
        <f>住宅以外の用途!AB196</f>
        <v>1</v>
      </c>
      <c r="F488" s="258" t="str">
        <f>住宅以外の用途!P193</f>
        <v>適用する</v>
      </c>
      <c r="G488" s="271" t="s">
        <v>678</v>
      </c>
      <c r="H488" s="271" t="s">
        <v>679</v>
      </c>
    </row>
    <row r="489" spans="1:8" ht="23.25" customHeight="1">
      <c r="A489" s="375"/>
      <c r="B489" s="270"/>
      <c r="C489" s="273" t="s">
        <v>702</v>
      </c>
      <c r="D489" s="580" t="s">
        <v>680</v>
      </c>
      <c r="E489" s="258">
        <f ca="1">住宅以外の用途!AF196</f>
        <v>1</v>
      </c>
      <c r="F489" s="258" t="str">
        <f ca="1">住宅以外の用途!U193</f>
        <v>段階1</v>
      </c>
      <c r="G489" s="271" t="s">
        <v>681</v>
      </c>
      <c r="H489" s="271" t="s">
        <v>927</v>
      </c>
    </row>
    <row r="490" spans="1:8" ht="23.25" customHeight="1">
      <c r="A490" s="375"/>
      <c r="B490" s="270"/>
      <c r="C490" s="273" t="s">
        <v>703</v>
      </c>
      <c r="D490" s="580" t="s">
        <v>871</v>
      </c>
      <c r="E490" s="258" t="str">
        <f>住宅以外の用途!AT206</f>
        <v/>
      </c>
      <c r="F490" s="258">
        <f>住宅以外の用途!E206</f>
        <v>0</v>
      </c>
      <c r="G490" s="271" t="s">
        <v>705</v>
      </c>
      <c r="H490" s="271" t="s">
        <v>925</v>
      </c>
    </row>
    <row r="491" spans="1:8" ht="23.25" customHeight="1">
      <c r="A491" s="375"/>
      <c r="B491" s="270"/>
      <c r="C491" s="273" t="s">
        <v>703</v>
      </c>
      <c r="D491" s="580" t="s">
        <v>872</v>
      </c>
      <c r="E491" s="258" t="str">
        <f>住宅以外の用途!AT207</f>
        <v/>
      </c>
      <c r="F491" s="258">
        <f>住宅以外の用途!E207</f>
        <v>0</v>
      </c>
      <c r="G491" s="271" t="s">
        <v>705</v>
      </c>
      <c r="H491" s="271" t="s">
        <v>925</v>
      </c>
    </row>
    <row r="492" spans="1:8" ht="23.25" customHeight="1">
      <c r="A492" s="375"/>
      <c r="B492" s="270"/>
      <c r="C492" s="273" t="s">
        <v>703</v>
      </c>
      <c r="D492" s="580" t="s">
        <v>873</v>
      </c>
      <c r="E492" s="258" t="str">
        <f>住宅以外の用途!AT208</f>
        <v/>
      </c>
      <c r="F492" s="258">
        <f>住宅以外の用途!E208</f>
        <v>0</v>
      </c>
      <c r="G492" s="271" t="s">
        <v>705</v>
      </c>
      <c r="H492" s="271" t="s">
        <v>925</v>
      </c>
    </row>
    <row r="493" spans="1:8" ht="23.25" customHeight="1">
      <c r="A493" s="375"/>
      <c r="B493" s="270"/>
      <c r="C493" s="273" t="s">
        <v>703</v>
      </c>
      <c r="D493" s="581" t="s">
        <v>874</v>
      </c>
      <c r="E493" s="258" t="str">
        <f>住宅以外の用途!AT209</f>
        <v/>
      </c>
      <c r="F493" s="258">
        <f>住宅以外の用途!E209</f>
        <v>0</v>
      </c>
      <c r="G493" s="271" t="s">
        <v>705</v>
      </c>
      <c r="H493" s="271" t="s">
        <v>925</v>
      </c>
    </row>
    <row r="494" spans="1:8" ht="23.25" customHeight="1">
      <c r="A494" s="375"/>
      <c r="B494" s="270"/>
      <c r="C494" s="273" t="s">
        <v>703</v>
      </c>
      <c r="D494" s="581" t="s">
        <v>875</v>
      </c>
      <c r="E494" s="258" t="str">
        <f>住宅以外の用途!AT210</f>
        <v/>
      </c>
      <c r="F494" s="258">
        <f>住宅以外の用途!E210</f>
        <v>0</v>
      </c>
      <c r="G494" s="271" t="s">
        <v>705</v>
      </c>
      <c r="H494" s="271" t="s">
        <v>925</v>
      </c>
    </row>
    <row r="495" spans="1:8" ht="23.25" customHeight="1">
      <c r="A495" s="375"/>
      <c r="B495" s="270"/>
      <c r="C495" s="273"/>
      <c r="D495" s="580" t="s">
        <v>677</v>
      </c>
      <c r="E495" s="258">
        <f>住宅以外の用途!AB208</f>
        <v>1</v>
      </c>
      <c r="F495" s="258" t="str">
        <f>住宅以外の用途!P205</f>
        <v>適用する</v>
      </c>
      <c r="G495" s="271" t="s">
        <v>678</v>
      </c>
      <c r="H495" s="271" t="s">
        <v>679</v>
      </c>
    </row>
    <row r="496" spans="1:8" ht="23.25" customHeight="1">
      <c r="A496" s="375"/>
      <c r="B496" s="270"/>
      <c r="C496" s="273"/>
      <c r="D496" s="580" t="s">
        <v>680</v>
      </c>
      <c r="E496" s="258">
        <f ca="1">住宅以外の用途!AF208</f>
        <v>1</v>
      </c>
      <c r="F496" s="258" t="str">
        <f ca="1">住宅以外の用途!U205</f>
        <v>段階1</v>
      </c>
      <c r="G496" s="271" t="s">
        <v>681</v>
      </c>
      <c r="H496" s="271" t="s">
        <v>927</v>
      </c>
    </row>
    <row r="497" spans="1:8" ht="23.25" customHeight="1">
      <c r="A497" s="375"/>
      <c r="B497" s="270"/>
      <c r="C497" s="273" t="s">
        <v>714</v>
      </c>
      <c r="D497" s="580" t="s">
        <v>876</v>
      </c>
      <c r="E497" s="258" t="str">
        <f>住宅以外の用途!AT214</f>
        <v/>
      </c>
      <c r="F497" s="258">
        <f>住宅以外の用途!E214</f>
        <v>0</v>
      </c>
      <c r="G497" s="271" t="s">
        <v>705</v>
      </c>
      <c r="H497" s="271" t="s">
        <v>925</v>
      </c>
    </row>
    <row r="498" spans="1:8" ht="23.25" customHeight="1">
      <c r="A498" s="375"/>
      <c r="B498" s="270"/>
      <c r="C498" s="273" t="s">
        <v>714</v>
      </c>
      <c r="D498" s="580" t="s">
        <v>877</v>
      </c>
      <c r="E498" s="258" t="str">
        <f>住宅以外の用途!AT215</f>
        <v/>
      </c>
      <c r="F498" s="258">
        <f>住宅以外の用途!E215</f>
        <v>0</v>
      </c>
      <c r="G498" s="271" t="s">
        <v>705</v>
      </c>
      <c r="H498" s="271" t="s">
        <v>925</v>
      </c>
    </row>
    <row r="499" spans="1:8" ht="23.25" customHeight="1">
      <c r="A499" s="375"/>
      <c r="B499" s="270"/>
      <c r="C499" s="273" t="s">
        <v>714</v>
      </c>
      <c r="D499" s="581" t="s">
        <v>878</v>
      </c>
      <c r="E499" s="258" t="str">
        <f>住宅以外の用途!AT216</f>
        <v/>
      </c>
      <c r="F499" s="258">
        <f>住宅以外の用途!E216</f>
        <v>0</v>
      </c>
      <c r="G499" s="271" t="s">
        <v>705</v>
      </c>
      <c r="H499" s="271" t="s">
        <v>925</v>
      </c>
    </row>
    <row r="500" spans="1:8" ht="23.25" customHeight="1">
      <c r="A500" s="375"/>
      <c r="B500" s="270"/>
      <c r="C500" s="273"/>
      <c r="D500" s="580" t="s">
        <v>677</v>
      </c>
      <c r="E500" s="258">
        <f>住宅以外の用途!AB216</f>
        <v>1</v>
      </c>
      <c r="F500" s="258" t="str">
        <f>住宅以外の用途!P213</f>
        <v>適用する</v>
      </c>
      <c r="G500" s="271" t="s">
        <v>678</v>
      </c>
      <c r="H500" s="271" t="s">
        <v>679</v>
      </c>
    </row>
    <row r="501" spans="1:8" ht="23.25" customHeight="1">
      <c r="A501" s="375"/>
      <c r="B501" s="270"/>
      <c r="C501" s="273"/>
      <c r="D501" s="580" t="s">
        <v>680</v>
      </c>
      <c r="E501" s="258">
        <f ca="1">住宅以外の用途!AF216</f>
        <v>1</v>
      </c>
      <c r="F501" s="258" t="str">
        <f ca="1">住宅以外の用途!U213</f>
        <v>段階1</v>
      </c>
      <c r="G501" s="271" t="s">
        <v>681</v>
      </c>
      <c r="H501" s="271" t="s">
        <v>1254</v>
      </c>
    </row>
    <row r="502" spans="1:8" ht="23.25" customHeight="1">
      <c r="A502" s="375"/>
      <c r="B502" s="270"/>
      <c r="C502" s="273" t="s">
        <v>879</v>
      </c>
      <c r="D502" s="580" t="s">
        <v>880</v>
      </c>
      <c r="E502" s="258" t="str">
        <f>住宅以外の用途!AT220</f>
        <v/>
      </c>
      <c r="F502" s="258">
        <f>住宅以外の用途!E220</f>
        <v>0</v>
      </c>
      <c r="G502" s="271" t="s">
        <v>705</v>
      </c>
      <c r="H502" s="271" t="s">
        <v>925</v>
      </c>
    </row>
    <row r="503" spans="1:8" ht="23.25" customHeight="1">
      <c r="A503" s="375"/>
      <c r="B503" s="270"/>
      <c r="C503" s="273"/>
      <c r="D503" s="580" t="s">
        <v>881</v>
      </c>
      <c r="E503" s="258" t="str">
        <f>住宅以外の用途!AT221</f>
        <v/>
      </c>
      <c r="F503" s="258">
        <f>住宅以外の用途!E221</f>
        <v>0</v>
      </c>
      <c r="G503" s="271" t="s">
        <v>705</v>
      </c>
      <c r="H503" s="271" t="s">
        <v>925</v>
      </c>
    </row>
    <row r="504" spans="1:8" ht="23.25" customHeight="1">
      <c r="A504" s="375"/>
      <c r="B504" s="270"/>
      <c r="C504" s="273"/>
      <c r="D504" s="581" t="s">
        <v>882</v>
      </c>
      <c r="E504" s="258" t="str">
        <f>住宅以外の用途!AT222</f>
        <v/>
      </c>
      <c r="F504" s="258">
        <f>住宅以外の用途!E222</f>
        <v>0</v>
      </c>
      <c r="G504" s="271" t="s">
        <v>705</v>
      </c>
      <c r="H504" s="271" t="s">
        <v>925</v>
      </c>
    </row>
    <row r="505" spans="1:8" ht="23.25" customHeight="1">
      <c r="A505" s="375"/>
      <c r="B505" s="270"/>
      <c r="C505" s="273"/>
      <c r="D505" s="580" t="s">
        <v>1782</v>
      </c>
      <c r="E505" s="258" t="str">
        <f>住宅以外の用途!AT223</f>
        <v/>
      </c>
      <c r="F505" s="258">
        <f>住宅以外の用途!E223</f>
        <v>0</v>
      </c>
      <c r="G505" s="271" t="s">
        <v>705</v>
      </c>
      <c r="H505" s="271" t="s">
        <v>925</v>
      </c>
    </row>
    <row r="506" spans="1:8" ht="23.25" customHeight="1">
      <c r="A506" s="375"/>
      <c r="B506" s="270"/>
      <c r="C506" s="273"/>
      <c r="D506" s="580" t="s">
        <v>883</v>
      </c>
      <c r="E506" s="258" t="str">
        <f>住宅以外の用途!AT224</f>
        <v/>
      </c>
      <c r="F506" s="258">
        <f>住宅以外の用途!E224</f>
        <v>0</v>
      </c>
      <c r="G506" s="271" t="s">
        <v>705</v>
      </c>
      <c r="H506" s="271" t="s">
        <v>925</v>
      </c>
    </row>
    <row r="507" spans="1:8" ht="23.25" customHeight="1">
      <c r="A507" s="375"/>
      <c r="B507" s="270"/>
      <c r="C507" s="273"/>
      <c r="D507" s="580" t="s">
        <v>677</v>
      </c>
      <c r="E507" s="258">
        <f>住宅以外の用途!AB222</f>
        <v>1</v>
      </c>
      <c r="F507" s="258" t="str">
        <f>住宅以外の用途!P219</f>
        <v>適用する</v>
      </c>
      <c r="G507" s="271" t="s">
        <v>678</v>
      </c>
      <c r="H507" s="271" t="s">
        <v>679</v>
      </c>
    </row>
    <row r="508" spans="1:8" ht="23.25" customHeight="1">
      <c r="A508" s="375"/>
      <c r="B508" s="270"/>
      <c r="C508" s="273"/>
      <c r="D508" s="580" t="s">
        <v>680</v>
      </c>
      <c r="E508" s="258">
        <f ca="1">住宅以外の用途!AF222</f>
        <v>1</v>
      </c>
      <c r="F508" s="258" t="str">
        <f ca="1">住宅以外の用途!U219</f>
        <v>段階1</v>
      </c>
      <c r="G508" s="271" t="s">
        <v>681</v>
      </c>
      <c r="H508" s="271" t="s">
        <v>927</v>
      </c>
    </row>
    <row r="509" spans="1:8" ht="23.25" customHeight="1">
      <c r="A509" s="375"/>
      <c r="B509" s="272" t="s">
        <v>884</v>
      </c>
      <c r="C509" s="273" t="s">
        <v>780</v>
      </c>
      <c r="D509" s="581" t="s">
        <v>885</v>
      </c>
      <c r="E509" s="404">
        <f ca="1">F509</f>
        <v>1</v>
      </c>
      <c r="F509" s="261">
        <f ca="1">住宅以外の用途!Q229</f>
        <v>1</v>
      </c>
      <c r="G509" s="271" t="s">
        <v>1240</v>
      </c>
      <c r="H509" s="271" t="s">
        <v>1239</v>
      </c>
    </row>
    <row r="510" spans="1:8" ht="23.25" customHeight="1">
      <c r="A510" s="375"/>
      <c r="B510" s="270"/>
      <c r="C510" s="273" t="s">
        <v>781</v>
      </c>
      <c r="D510" s="581" t="s">
        <v>886</v>
      </c>
      <c r="E510" s="404">
        <f t="shared" ref="E510:E511" ca="1" si="10">F510</f>
        <v>1</v>
      </c>
      <c r="F510" s="261">
        <f ca="1">住宅以外の用途!Q230</f>
        <v>1</v>
      </c>
      <c r="G510" s="271" t="s">
        <v>1240</v>
      </c>
      <c r="H510" s="271" t="s">
        <v>1239</v>
      </c>
    </row>
    <row r="511" spans="1:8" ht="23.25" customHeight="1">
      <c r="A511" s="375"/>
      <c r="B511" s="270"/>
      <c r="C511" s="273" t="s">
        <v>783</v>
      </c>
      <c r="D511" s="581" t="s">
        <v>887</v>
      </c>
      <c r="E511" s="404">
        <f t="shared" ca="1" si="10"/>
        <v>1</v>
      </c>
      <c r="F511" s="261">
        <f ca="1">住宅以外の用途!Q231</f>
        <v>1</v>
      </c>
      <c r="G511" s="271" t="s">
        <v>1240</v>
      </c>
      <c r="H511" s="271" t="s">
        <v>1239</v>
      </c>
    </row>
    <row r="512" spans="1:8" ht="23.25" customHeight="1">
      <c r="A512" s="375"/>
      <c r="B512" s="270"/>
      <c r="C512" s="273" t="s">
        <v>785</v>
      </c>
      <c r="D512" s="580" t="s">
        <v>888</v>
      </c>
      <c r="E512" s="277">
        <f t="shared" ref="E512" ca="1" si="11">IF(F512=0,"",F512)</f>
        <v>3</v>
      </c>
      <c r="F512" s="258">
        <f ca="1">住宅以外の用途!Q232</f>
        <v>3</v>
      </c>
      <c r="G512" s="275" t="s">
        <v>658</v>
      </c>
      <c r="H512" s="271" t="s">
        <v>889</v>
      </c>
    </row>
    <row r="513" spans="1:11" ht="23.25" customHeight="1">
      <c r="A513" s="375"/>
      <c r="B513" s="270"/>
      <c r="C513" s="273"/>
      <c r="D513" s="580" t="s">
        <v>677</v>
      </c>
      <c r="E513" s="258">
        <f>住宅以外の用途!AB231</f>
        <v>1</v>
      </c>
      <c r="F513" s="258" t="str">
        <f>住宅以外の用途!P228</f>
        <v>適用する</v>
      </c>
      <c r="G513" s="271" t="s">
        <v>678</v>
      </c>
      <c r="H513" s="271" t="s">
        <v>679</v>
      </c>
    </row>
    <row r="514" spans="1:11" ht="23.25" customHeight="1">
      <c r="A514" s="375"/>
      <c r="B514" s="270"/>
      <c r="C514" s="273"/>
      <c r="D514" s="580" t="s">
        <v>680</v>
      </c>
      <c r="E514" s="258">
        <f ca="1">住宅以外の用途!AF231</f>
        <v>1</v>
      </c>
      <c r="F514" s="258" t="str">
        <f ca="1">住宅以外の用途!U228</f>
        <v>段階1</v>
      </c>
      <c r="G514" s="271" t="s">
        <v>681</v>
      </c>
      <c r="H514" s="271" t="s">
        <v>927</v>
      </c>
    </row>
    <row r="515" spans="1:11" ht="23.25" customHeight="1">
      <c r="A515" s="375"/>
      <c r="B515" s="407"/>
      <c r="C515" s="260" t="s">
        <v>1031</v>
      </c>
      <c r="D515" s="580" t="s">
        <v>1458</v>
      </c>
      <c r="E515" s="274" t="str">
        <f>IF(住宅以外の用途!E235="","",F515)</f>
        <v/>
      </c>
      <c r="F515" s="274">
        <f>住宅以外の用途!E235</f>
        <v>0</v>
      </c>
      <c r="G515" s="275" t="s">
        <v>658</v>
      </c>
      <c r="H515" s="346" t="s">
        <v>659</v>
      </c>
      <c r="I515" s="644" t="s">
        <v>1587</v>
      </c>
      <c r="J515" s="307" t="s">
        <v>1591</v>
      </c>
      <c r="K515" s="307" t="s">
        <v>1581</v>
      </c>
    </row>
    <row r="516" spans="1:11" ht="23.25" customHeight="1">
      <c r="A516" s="375"/>
      <c r="B516" s="270"/>
      <c r="C516" s="260" t="s">
        <v>1031</v>
      </c>
      <c r="D516" s="580" t="s">
        <v>1515</v>
      </c>
      <c r="E516" s="274" t="str">
        <f>IF(住宅以外の用途!Q235="","",F516)</f>
        <v/>
      </c>
      <c r="F516" s="274" t="str">
        <f>住宅以外の用途!Q235</f>
        <v/>
      </c>
      <c r="G516" s="275" t="s">
        <v>658</v>
      </c>
      <c r="H516" s="346" t="s">
        <v>659</v>
      </c>
    </row>
    <row r="517" spans="1:11" ht="23.25" customHeight="1">
      <c r="A517" s="375"/>
      <c r="B517" s="407"/>
      <c r="C517" s="260" t="s">
        <v>1032</v>
      </c>
      <c r="D517" s="580" t="s">
        <v>1459</v>
      </c>
      <c r="E517" s="274" t="str">
        <f>IF(住宅以外の用途!E236="","",F517)</f>
        <v/>
      </c>
      <c r="F517" s="274">
        <f>住宅以外の用途!E236</f>
        <v>0</v>
      </c>
      <c r="G517" s="275" t="s">
        <v>658</v>
      </c>
      <c r="H517" s="346" t="s">
        <v>659</v>
      </c>
      <c r="I517" s="644" t="s">
        <v>1587</v>
      </c>
      <c r="J517" s="307" t="s">
        <v>1596</v>
      </c>
      <c r="K517" s="307" t="s">
        <v>1581</v>
      </c>
    </row>
    <row r="518" spans="1:11" ht="23.25" customHeight="1">
      <c r="A518" s="375"/>
      <c r="B518" s="270"/>
      <c r="C518" s="260" t="s">
        <v>1032</v>
      </c>
      <c r="D518" s="580" t="s">
        <v>1516</v>
      </c>
      <c r="E518" s="274" t="str">
        <f>IF(住宅以外の用途!Q236="","",F518)</f>
        <v/>
      </c>
      <c r="F518" s="274" t="str">
        <f>住宅以外の用途!Q236</f>
        <v/>
      </c>
      <c r="G518" s="275" t="s">
        <v>658</v>
      </c>
      <c r="H518" s="346" t="s">
        <v>659</v>
      </c>
    </row>
    <row r="519" spans="1:11" ht="23.25" customHeight="1">
      <c r="A519" s="375"/>
      <c r="B519" s="407"/>
      <c r="C519" s="260" t="s">
        <v>1052</v>
      </c>
      <c r="D519" s="580" t="s">
        <v>1460</v>
      </c>
      <c r="E519" s="274" t="str">
        <f>IF(住宅以外の用途!E237="","",F519)</f>
        <v/>
      </c>
      <c r="F519" s="274">
        <f>住宅以外の用途!E237</f>
        <v>0</v>
      </c>
      <c r="G519" s="275" t="s">
        <v>658</v>
      </c>
      <c r="H519" s="346" t="s">
        <v>659</v>
      </c>
      <c r="I519" s="644" t="s">
        <v>1587</v>
      </c>
      <c r="J519" s="307" t="s">
        <v>1595</v>
      </c>
      <c r="K519" s="307" t="s">
        <v>1581</v>
      </c>
    </row>
    <row r="520" spans="1:11" ht="23.25" customHeight="1">
      <c r="A520" s="375"/>
      <c r="B520" s="270"/>
      <c r="C520" s="260" t="s">
        <v>1052</v>
      </c>
      <c r="D520" s="580" t="s">
        <v>1517</v>
      </c>
      <c r="E520" s="274" t="str">
        <f>IF(住宅以外の用途!Q237="","",F520)</f>
        <v/>
      </c>
      <c r="F520" s="274" t="str">
        <f>住宅以外の用途!Q237</f>
        <v/>
      </c>
      <c r="G520" s="275" t="s">
        <v>658</v>
      </c>
      <c r="H520" s="346" t="s">
        <v>659</v>
      </c>
    </row>
    <row r="521" spans="1:11" ht="23.25" customHeight="1">
      <c r="A521" s="375"/>
      <c r="B521" s="407"/>
      <c r="C521" s="260" t="s">
        <v>1057</v>
      </c>
      <c r="D521" s="580" t="s">
        <v>1462</v>
      </c>
      <c r="E521" s="274" t="str">
        <f>IF(住宅以外の用途!E238="","",F521)</f>
        <v/>
      </c>
      <c r="F521" s="274">
        <f>住宅以外の用途!E238</f>
        <v>0</v>
      </c>
      <c r="G521" s="275" t="s">
        <v>658</v>
      </c>
      <c r="H521" s="346" t="s">
        <v>659</v>
      </c>
      <c r="I521" s="644" t="s">
        <v>1587</v>
      </c>
      <c r="J521" s="307" t="s">
        <v>1594</v>
      </c>
      <c r="K521" s="307" t="s">
        <v>1581</v>
      </c>
    </row>
    <row r="522" spans="1:11" ht="23.25" customHeight="1">
      <c r="A522" s="375"/>
      <c r="B522" s="270"/>
      <c r="C522" s="260" t="s">
        <v>1057</v>
      </c>
      <c r="D522" s="580" t="s">
        <v>1518</v>
      </c>
      <c r="E522" s="274" t="str">
        <f>IF(住宅以外の用途!Q238="","",F522)</f>
        <v/>
      </c>
      <c r="F522" s="274" t="str">
        <f>住宅以外の用途!Q238</f>
        <v/>
      </c>
      <c r="G522" s="275" t="s">
        <v>658</v>
      </c>
      <c r="H522" s="346" t="s">
        <v>659</v>
      </c>
    </row>
    <row r="523" spans="1:11" ht="23.25" customHeight="1">
      <c r="A523" s="375"/>
      <c r="B523" s="407"/>
      <c r="C523" s="260" t="s">
        <v>1058</v>
      </c>
      <c r="D523" s="580" t="s">
        <v>1519</v>
      </c>
      <c r="E523" s="274" t="str">
        <f>IF(住宅以外の用途!E239="","",F523)</f>
        <v/>
      </c>
      <c r="F523" s="274">
        <f>住宅以外の用途!E239</f>
        <v>0</v>
      </c>
      <c r="G523" s="275" t="s">
        <v>658</v>
      </c>
      <c r="H523" s="346" t="s">
        <v>659</v>
      </c>
      <c r="I523" s="644" t="s">
        <v>1587</v>
      </c>
      <c r="J523" s="307" t="s">
        <v>1593</v>
      </c>
      <c r="K523" s="307" t="s">
        <v>1581</v>
      </c>
    </row>
    <row r="524" spans="1:11" ht="23.25" customHeight="1">
      <c r="A524" s="375"/>
      <c r="B524" s="270"/>
      <c r="C524" s="260" t="s">
        <v>1058</v>
      </c>
      <c r="D524" s="580" t="s">
        <v>1520</v>
      </c>
      <c r="E524" s="274" t="str">
        <f>IF(住宅以外の用途!Q239="","",F524)</f>
        <v/>
      </c>
      <c r="F524" s="274" t="str">
        <f>住宅以外の用途!Q239</f>
        <v/>
      </c>
      <c r="G524" s="275" t="s">
        <v>658</v>
      </c>
      <c r="H524" s="346" t="s">
        <v>659</v>
      </c>
    </row>
    <row r="525" spans="1:11" ht="23.25" customHeight="1">
      <c r="A525" s="375"/>
      <c r="B525" s="407"/>
      <c r="C525" s="260" t="s">
        <v>1059</v>
      </c>
      <c r="D525" s="580" t="s">
        <v>1463</v>
      </c>
      <c r="E525" s="274" t="str">
        <f>IF(住宅以外の用途!E240="","",F525)</f>
        <v/>
      </c>
      <c r="F525" s="274">
        <f>住宅以外の用途!E240</f>
        <v>0</v>
      </c>
      <c r="G525" s="275" t="s">
        <v>658</v>
      </c>
      <c r="H525" s="346" t="s">
        <v>659</v>
      </c>
      <c r="I525" s="643" t="s">
        <v>1587</v>
      </c>
      <c r="J525" s="307" t="s">
        <v>1592</v>
      </c>
      <c r="K525" s="307" t="s">
        <v>1581</v>
      </c>
    </row>
    <row r="526" spans="1:11" ht="23.25" customHeight="1">
      <c r="A526" s="375"/>
      <c r="B526" s="270"/>
      <c r="C526" s="260" t="s">
        <v>1059</v>
      </c>
      <c r="D526" s="580" t="s">
        <v>1521</v>
      </c>
      <c r="E526" s="274" t="str">
        <f>IF(住宅以外の用途!Q240="","",F526)</f>
        <v/>
      </c>
      <c r="F526" s="274" t="str">
        <f>住宅以外の用途!Q240</f>
        <v/>
      </c>
      <c r="G526" s="275" t="s">
        <v>658</v>
      </c>
      <c r="H526" s="346" t="s">
        <v>659</v>
      </c>
    </row>
    <row r="527" spans="1:11" ht="23.25" customHeight="1">
      <c r="A527" s="375"/>
      <c r="B527" s="270"/>
      <c r="C527" s="273" t="s">
        <v>890</v>
      </c>
      <c r="D527" s="580" t="s">
        <v>891</v>
      </c>
      <c r="E527" s="274" t="str">
        <f>IF(住宅以外の用途!Q241="","",F527)</f>
        <v/>
      </c>
      <c r="F527" s="274" t="str">
        <f>住宅以外の用途!Q241</f>
        <v/>
      </c>
      <c r="G527" s="275" t="s">
        <v>658</v>
      </c>
      <c r="H527" s="346" t="s">
        <v>659</v>
      </c>
    </row>
    <row r="528" spans="1:11" ht="23.25" customHeight="1">
      <c r="A528" s="375"/>
      <c r="B528" s="270"/>
      <c r="C528" s="273" t="s">
        <v>892</v>
      </c>
      <c r="D528" s="580" t="s">
        <v>851</v>
      </c>
      <c r="E528" s="274" t="str">
        <f>IF(住宅以外の用途!E242="","",F528)</f>
        <v/>
      </c>
      <c r="F528" s="274" t="str">
        <f>住宅以外の用途!E242</f>
        <v/>
      </c>
      <c r="G528" s="275" t="s">
        <v>658</v>
      </c>
      <c r="H528" s="346" t="s">
        <v>659</v>
      </c>
    </row>
    <row r="529" spans="1:8" ht="23.25" customHeight="1">
      <c r="A529" s="375"/>
      <c r="B529" s="270"/>
      <c r="C529" s="273" t="s">
        <v>893</v>
      </c>
      <c r="D529" s="580" t="s">
        <v>894</v>
      </c>
      <c r="E529" s="276" t="str">
        <f>IF(住宅以外の用途!E243="","",F529)</f>
        <v/>
      </c>
      <c r="F529" s="276" t="str">
        <f>住宅以外の用途!E243</f>
        <v/>
      </c>
      <c r="G529" s="275" t="s">
        <v>658</v>
      </c>
      <c r="H529" s="346" t="s">
        <v>845</v>
      </c>
    </row>
    <row r="530" spans="1:8" ht="23.25" customHeight="1">
      <c r="A530" s="375"/>
      <c r="B530" s="270"/>
      <c r="C530" s="273"/>
      <c r="D530" s="580" t="s">
        <v>677</v>
      </c>
      <c r="E530" s="258">
        <f>住宅以外の用途!AB237</f>
        <v>1</v>
      </c>
      <c r="F530" s="258" t="str">
        <f>住宅以外の用途!P234</f>
        <v>適用する</v>
      </c>
      <c r="G530" s="271" t="s">
        <v>678</v>
      </c>
      <c r="H530" s="271" t="s">
        <v>679</v>
      </c>
    </row>
    <row r="531" spans="1:8" ht="23.25" customHeight="1">
      <c r="A531" s="375"/>
      <c r="B531" s="270"/>
      <c r="C531" s="273"/>
      <c r="D531" s="580" t="s">
        <v>680</v>
      </c>
      <c r="E531" s="258">
        <f ca="1">住宅以外の用途!AF237</f>
        <v>1</v>
      </c>
      <c r="F531" s="258" t="str">
        <f ca="1">住宅以外の用途!U234</f>
        <v>段階1</v>
      </c>
      <c r="G531" s="271" t="s">
        <v>681</v>
      </c>
      <c r="H531" s="271" t="s">
        <v>927</v>
      </c>
    </row>
    <row r="532" spans="1:8" ht="23.25" customHeight="1">
      <c r="A532" s="375"/>
      <c r="B532" s="270"/>
      <c r="C532" s="273" t="s">
        <v>703</v>
      </c>
      <c r="D532" s="580" t="s">
        <v>895</v>
      </c>
      <c r="E532" s="276" t="str">
        <f>IF(住宅以外の用途!E246="","",F532)</f>
        <v/>
      </c>
      <c r="F532" s="258">
        <f>住宅以外の用途!E246</f>
        <v>0</v>
      </c>
      <c r="G532" s="275" t="s">
        <v>699</v>
      </c>
      <c r="H532" s="271" t="s">
        <v>896</v>
      </c>
    </row>
    <row r="533" spans="1:8" ht="23.25" customHeight="1">
      <c r="A533" s="375"/>
      <c r="B533" s="270"/>
      <c r="C533" s="273" t="s">
        <v>708</v>
      </c>
      <c r="D533" s="580" t="s">
        <v>897</v>
      </c>
      <c r="E533" s="274" t="str">
        <f>IF(住宅以外の用途!E247="","",F533)</f>
        <v/>
      </c>
      <c r="F533" s="274">
        <f>住宅以外の用途!E247</f>
        <v>0</v>
      </c>
      <c r="G533" s="275" t="s">
        <v>658</v>
      </c>
      <c r="H533" s="346" t="s">
        <v>659</v>
      </c>
    </row>
    <row r="534" spans="1:8" ht="23.25" customHeight="1">
      <c r="A534" s="375"/>
      <c r="B534" s="270"/>
      <c r="C534" s="273" t="s">
        <v>898</v>
      </c>
      <c r="D534" s="580" t="s">
        <v>899</v>
      </c>
      <c r="E534" s="274" t="str">
        <f>IF(住宅以外の用途!E248="","",F534)</f>
        <v/>
      </c>
      <c r="F534" s="274">
        <f>住宅以外の用途!E248</f>
        <v>0</v>
      </c>
      <c r="G534" s="275" t="s">
        <v>658</v>
      </c>
      <c r="H534" s="346" t="s">
        <v>659</v>
      </c>
    </row>
    <row r="535" spans="1:8" ht="23.25" customHeight="1">
      <c r="A535" s="375"/>
      <c r="B535" s="270"/>
      <c r="C535" s="273" t="s">
        <v>900</v>
      </c>
      <c r="D535" s="580" t="s">
        <v>901</v>
      </c>
      <c r="E535" s="274" t="str">
        <f>IF(住宅以外の用途!E249="","",F535)</f>
        <v/>
      </c>
      <c r="F535" s="274">
        <f>住宅以外の用途!E249</f>
        <v>0</v>
      </c>
      <c r="G535" s="275" t="s">
        <v>658</v>
      </c>
      <c r="H535" s="346" t="s">
        <v>659</v>
      </c>
    </row>
    <row r="536" spans="1:8" ht="23.25" customHeight="1">
      <c r="A536" s="375"/>
      <c r="B536" s="270"/>
      <c r="C536" s="273" t="s">
        <v>902</v>
      </c>
      <c r="D536" s="580" t="s">
        <v>903</v>
      </c>
      <c r="E536" s="274" t="str">
        <f>IF(住宅以外の用途!E250="","",F536)</f>
        <v/>
      </c>
      <c r="F536" s="274">
        <f>住宅以外の用途!E250</f>
        <v>0</v>
      </c>
      <c r="G536" s="275" t="s">
        <v>658</v>
      </c>
      <c r="H536" s="346" t="s">
        <v>659</v>
      </c>
    </row>
    <row r="537" spans="1:8" ht="23.25" customHeight="1">
      <c r="A537" s="375"/>
      <c r="B537" s="270"/>
      <c r="C537" s="273" t="s">
        <v>904</v>
      </c>
      <c r="D537" s="580" t="s">
        <v>905</v>
      </c>
      <c r="E537" s="274" t="str">
        <f>IF(住宅以外の用途!E251="","",F537)</f>
        <v/>
      </c>
      <c r="F537" s="274" t="str">
        <f>住宅以外の用途!E251</f>
        <v/>
      </c>
      <c r="G537" s="275" t="s">
        <v>658</v>
      </c>
      <c r="H537" s="346" t="s">
        <v>659</v>
      </c>
    </row>
    <row r="538" spans="1:8" ht="23.25" customHeight="1">
      <c r="A538" s="375"/>
      <c r="B538" s="270"/>
      <c r="C538" s="273" t="s">
        <v>906</v>
      </c>
      <c r="D538" s="580" t="s">
        <v>907</v>
      </c>
      <c r="E538" s="274" t="str">
        <f>IF(住宅以外の用途!E252="","",F538)</f>
        <v/>
      </c>
      <c r="F538" s="274" t="str">
        <f>住宅以外の用途!E252</f>
        <v/>
      </c>
      <c r="G538" s="275" t="s">
        <v>658</v>
      </c>
      <c r="H538" s="346" t="s">
        <v>659</v>
      </c>
    </row>
    <row r="539" spans="1:8" ht="23.25" customHeight="1">
      <c r="A539" s="375"/>
      <c r="B539" s="270"/>
      <c r="C539" s="273" t="s">
        <v>908</v>
      </c>
      <c r="D539" s="580" t="s">
        <v>909</v>
      </c>
      <c r="E539" s="276" t="str">
        <f>IF(住宅以外の用途!E253="","",F539)</f>
        <v/>
      </c>
      <c r="F539" s="276" t="str">
        <f>住宅以外の用途!E253</f>
        <v/>
      </c>
      <c r="G539" s="275" t="s">
        <v>658</v>
      </c>
      <c r="H539" s="346" t="s">
        <v>845</v>
      </c>
    </row>
    <row r="540" spans="1:8" ht="23.25" customHeight="1">
      <c r="A540" s="375"/>
      <c r="B540" s="270"/>
      <c r="C540" s="273" t="s">
        <v>712</v>
      </c>
      <c r="D540" s="580" t="s">
        <v>677</v>
      </c>
      <c r="E540" s="258">
        <f>住宅以外の用途!AB248</f>
        <v>1</v>
      </c>
      <c r="F540" s="258" t="str">
        <f>住宅以外の用途!P245</f>
        <v>適用する</v>
      </c>
      <c r="G540" s="271" t="s">
        <v>678</v>
      </c>
      <c r="H540" s="271" t="s">
        <v>679</v>
      </c>
    </row>
    <row r="541" spans="1:8" ht="23.25" customHeight="1">
      <c r="A541" s="375"/>
      <c r="B541" s="270"/>
      <c r="C541" s="273" t="s">
        <v>712</v>
      </c>
      <c r="D541" s="580" t="s">
        <v>680</v>
      </c>
      <c r="E541" s="258">
        <f ca="1">住宅以外の用途!AF248</f>
        <v>1</v>
      </c>
      <c r="F541" s="258" t="str">
        <f ca="1">住宅以外の用途!U245</f>
        <v>段階1</v>
      </c>
      <c r="G541" s="271" t="s">
        <v>681</v>
      </c>
      <c r="H541" s="271" t="s">
        <v>927</v>
      </c>
    </row>
    <row r="542" spans="1:8" ht="23.25" customHeight="1">
      <c r="A542" s="375"/>
      <c r="B542" s="270"/>
      <c r="C542" s="273" t="s">
        <v>714</v>
      </c>
      <c r="D542" s="580" t="s">
        <v>910</v>
      </c>
      <c r="E542" s="277" t="str">
        <f>IF(住宅以外の用途!E256="","",F542)</f>
        <v/>
      </c>
      <c r="F542" s="258">
        <f>住宅以外の用途!E256</f>
        <v>0</v>
      </c>
      <c r="G542" s="275" t="s">
        <v>658</v>
      </c>
      <c r="H542" s="271" t="s">
        <v>777</v>
      </c>
    </row>
    <row r="543" spans="1:8" ht="23.25" customHeight="1">
      <c r="A543" s="375"/>
      <c r="B543" s="270"/>
      <c r="C543" s="273" t="s">
        <v>717</v>
      </c>
      <c r="D543" s="580" t="s">
        <v>911</v>
      </c>
      <c r="E543" s="277" t="str">
        <f>IF(住宅以外の用途!E257="","",F543)</f>
        <v/>
      </c>
      <c r="F543" s="258">
        <f>住宅以外の用途!E257</f>
        <v>0</v>
      </c>
      <c r="G543" s="275" t="s">
        <v>658</v>
      </c>
      <c r="H543" s="271" t="s">
        <v>777</v>
      </c>
    </row>
    <row r="544" spans="1:8" ht="23.25" customHeight="1">
      <c r="A544" s="375"/>
      <c r="B544" s="270"/>
      <c r="C544" s="273" t="s">
        <v>719</v>
      </c>
      <c r="D544" s="580" t="s">
        <v>912</v>
      </c>
      <c r="E544" s="277" t="str">
        <f>IF(住宅以外の用途!E258="","",F544)</f>
        <v/>
      </c>
      <c r="F544" s="258">
        <f>住宅以外の用途!E258</f>
        <v>0</v>
      </c>
      <c r="G544" s="275" t="s">
        <v>658</v>
      </c>
      <c r="H544" s="271" t="s">
        <v>777</v>
      </c>
    </row>
    <row r="545" spans="1:8" ht="23.25" customHeight="1">
      <c r="A545" s="375"/>
      <c r="B545" s="270"/>
      <c r="C545" s="273" t="s">
        <v>913</v>
      </c>
      <c r="D545" s="580" t="s">
        <v>914</v>
      </c>
      <c r="E545" s="277" t="str">
        <f>IF(住宅以外の用途!E259="","",F545)</f>
        <v/>
      </c>
      <c r="F545" s="258">
        <f>住宅以外の用途!E259</f>
        <v>0</v>
      </c>
      <c r="G545" s="275" t="s">
        <v>658</v>
      </c>
      <c r="H545" s="271" t="s">
        <v>777</v>
      </c>
    </row>
    <row r="546" spans="1:8" ht="23.25" customHeight="1">
      <c r="A546" s="375"/>
      <c r="B546" s="270"/>
      <c r="C546" s="273" t="s">
        <v>915</v>
      </c>
      <c r="D546" s="580" t="s">
        <v>916</v>
      </c>
      <c r="E546" s="277" t="str">
        <f>IF(住宅以外の用途!E260="","",F546)</f>
        <v/>
      </c>
      <c r="F546" s="258">
        <f>住宅以外の用途!E260</f>
        <v>0</v>
      </c>
      <c r="G546" s="275" t="s">
        <v>658</v>
      </c>
      <c r="H546" s="271" t="s">
        <v>777</v>
      </c>
    </row>
    <row r="547" spans="1:8" ht="23.25" customHeight="1">
      <c r="A547" s="375"/>
      <c r="B547" s="270"/>
      <c r="C547" s="273" t="s">
        <v>778</v>
      </c>
      <c r="D547" s="580" t="s">
        <v>677</v>
      </c>
      <c r="E547" s="258">
        <f>住宅以外の用途!AB258</f>
        <v>1</v>
      </c>
      <c r="F547" s="258" t="str">
        <f>住宅以外の用途!P255</f>
        <v>適用する</v>
      </c>
      <c r="G547" s="271" t="s">
        <v>678</v>
      </c>
      <c r="H547" s="271" t="s">
        <v>679</v>
      </c>
    </row>
    <row r="548" spans="1:8" ht="23.25" customHeight="1">
      <c r="A548" s="375"/>
      <c r="B548" s="270"/>
      <c r="C548" s="273" t="s">
        <v>778</v>
      </c>
      <c r="D548" s="580" t="s">
        <v>680</v>
      </c>
      <c r="E548" s="258">
        <f ca="1">住宅以外の用途!AF258</f>
        <v>1</v>
      </c>
      <c r="F548" s="258" t="str">
        <f ca="1">住宅以外の用途!U255</f>
        <v>段階1</v>
      </c>
      <c r="G548" s="271" t="s">
        <v>681</v>
      </c>
      <c r="H548" s="271" t="s">
        <v>927</v>
      </c>
    </row>
    <row r="549" spans="1:8" ht="23.25" customHeight="1">
      <c r="A549" s="375"/>
      <c r="B549" s="270"/>
      <c r="C549" s="280"/>
      <c r="D549" s="586" t="s">
        <v>917</v>
      </c>
      <c r="E549" s="276" t="str">
        <f>IF(F549=0,"",F549)</f>
        <v>2024年度様式　</v>
      </c>
      <c r="F549" s="267" t="str">
        <f>"2024年度様式　"&amp;住宅以外の用途!B263</f>
        <v>2024年度様式　</v>
      </c>
      <c r="G549" s="281" t="s">
        <v>699</v>
      </c>
      <c r="H549" s="282"/>
    </row>
    <row r="550" spans="1:8" ht="23.25" customHeight="1">
      <c r="A550" s="318" t="s">
        <v>1155</v>
      </c>
      <c r="B550" s="305">
        <v>1</v>
      </c>
      <c r="C550" s="1808" t="s">
        <v>1139</v>
      </c>
      <c r="D550" s="580" t="s">
        <v>333</v>
      </c>
      <c r="E550" s="258" t="str">
        <f>IF(F550=0,"",F550)</f>
        <v/>
      </c>
      <c r="F550" s="258">
        <f>太陽光・太陽熱!W4</f>
        <v>0</v>
      </c>
      <c r="G550" s="305" t="s">
        <v>699</v>
      </c>
      <c r="H550" s="370" t="s">
        <v>1140</v>
      </c>
    </row>
    <row r="551" spans="1:8" ht="23.25" customHeight="1">
      <c r="A551" s="317"/>
      <c r="B551" s="305">
        <v>2</v>
      </c>
      <c r="C551" s="1808"/>
      <c r="D551" s="580" t="s">
        <v>334</v>
      </c>
      <c r="E551" s="258">
        <f t="shared" ref="E551:E598" si="12">F551</f>
        <v>0</v>
      </c>
      <c r="F551" s="258">
        <f>太陽光・太陽熱!W5</f>
        <v>0</v>
      </c>
      <c r="G551" s="275">
        <v>0.1</v>
      </c>
      <c r="H551" s="271" t="s">
        <v>1122</v>
      </c>
    </row>
    <row r="552" spans="1:8" ht="23.25" customHeight="1">
      <c r="A552" s="317"/>
      <c r="B552" s="305">
        <v>3</v>
      </c>
      <c r="C552" s="1808"/>
      <c r="D552" s="580" t="s">
        <v>335</v>
      </c>
      <c r="E552" s="258">
        <f t="shared" si="12"/>
        <v>0</v>
      </c>
      <c r="F552" s="258">
        <f>太陽光・太陽熱!W6</f>
        <v>0</v>
      </c>
      <c r="G552" s="275">
        <v>0.1</v>
      </c>
      <c r="H552" s="271" t="s">
        <v>1122</v>
      </c>
    </row>
    <row r="553" spans="1:8" ht="23.25" customHeight="1">
      <c r="A553" s="317"/>
      <c r="B553" s="305">
        <v>4</v>
      </c>
      <c r="C553" s="1808"/>
      <c r="D553" s="580" t="s">
        <v>336</v>
      </c>
      <c r="E553" s="258">
        <f t="shared" si="12"/>
        <v>0</v>
      </c>
      <c r="F553" s="258">
        <f>太陽光・太陽熱!W7</f>
        <v>0</v>
      </c>
      <c r="G553" s="275">
        <v>0.1</v>
      </c>
      <c r="H553" s="271" t="s">
        <v>1122</v>
      </c>
    </row>
    <row r="554" spans="1:8" ht="23.25" customHeight="1">
      <c r="A554" s="317"/>
      <c r="B554" s="305">
        <v>5</v>
      </c>
      <c r="C554" s="1808"/>
      <c r="D554" s="580" t="s">
        <v>337</v>
      </c>
      <c r="E554" s="258">
        <f t="shared" si="12"/>
        <v>0</v>
      </c>
      <c r="F554" s="258">
        <f>太陽光・太陽熱!W8</f>
        <v>0</v>
      </c>
      <c r="G554" s="275">
        <v>0.1</v>
      </c>
      <c r="H554" s="271" t="s">
        <v>1122</v>
      </c>
    </row>
    <row r="555" spans="1:8" ht="23.25" customHeight="1">
      <c r="A555" s="317"/>
      <c r="B555" s="305">
        <v>6</v>
      </c>
      <c r="C555" s="1808"/>
      <c r="D555" s="580" t="s">
        <v>339</v>
      </c>
      <c r="E555" s="258" t="str">
        <f>IF(F555=0,"",F555)</f>
        <v/>
      </c>
      <c r="F555" s="258">
        <f>太陽光・太陽熱!W9</f>
        <v>0</v>
      </c>
      <c r="G555" s="305" t="s">
        <v>699</v>
      </c>
      <c r="H555" s="370"/>
    </row>
    <row r="556" spans="1:8" ht="23.25" customHeight="1">
      <c r="A556" s="317"/>
      <c r="B556" s="305">
        <v>7</v>
      </c>
      <c r="C556" s="305" t="s">
        <v>1141</v>
      </c>
      <c r="D556" s="580" t="s">
        <v>338</v>
      </c>
      <c r="E556" s="274" t="str">
        <f>IF(太陽光・太陽熱!J10="","",F556)</f>
        <v/>
      </c>
      <c r="F556" s="274">
        <f>太陽光・太陽熱!W10</f>
        <v>0</v>
      </c>
      <c r="G556" s="305" t="s">
        <v>658</v>
      </c>
      <c r="H556" s="271" t="s">
        <v>659</v>
      </c>
    </row>
    <row r="557" spans="1:8" ht="23.25" customHeight="1">
      <c r="A557" s="317"/>
      <c r="B557" s="305">
        <v>8</v>
      </c>
      <c r="C557" s="1808" t="s">
        <v>1142</v>
      </c>
      <c r="D557" s="580" t="s">
        <v>340</v>
      </c>
      <c r="E557" s="258">
        <f t="shared" si="12"/>
        <v>2</v>
      </c>
      <c r="F557" s="258">
        <f>太陽光・太陽熱!W11</f>
        <v>2</v>
      </c>
      <c r="G557" s="275">
        <v>1.2</v>
      </c>
      <c r="H557" s="278" t="s">
        <v>1143</v>
      </c>
    </row>
    <row r="558" spans="1:8" ht="23.25" customHeight="1">
      <c r="A558" s="317"/>
      <c r="B558" s="305">
        <v>9</v>
      </c>
      <c r="C558" s="1808"/>
      <c r="D558" s="580" t="s">
        <v>341</v>
      </c>
      <c r="E558" s="258" t="str">
        <f t="shared" ref="E558:E566" si="13">IF(F558=0,"",F558)</f>
        <v/>
      </c>
      <c r="F558" s="258">
        <f>太陽光・太陽熱!Z11</f>
        <v>0</v>
      </c>
      <c r="G558" s="305" t="s">
        <v>699</v>
      </c>
      <c r="H558" s="370"/>
    </row>
    <row r="559" spans="1:8" ht="23.25" customHeight="1">
      <c r="A559" s="317"/>
      <c r="B559" s="305">
        <v>10</v>
      </c>
      <c r="C559" s="1808"/>
      <c r="D559" s="580" t="s">
        <v>342</v>
      </c>
      <c r="E559" s="274" t="str">
        <f t="shared" si="13"/>
        <v/>
      </c>
      <c r="F559" s="274">
        <f>太陽光・太陽熱!AB11</f>
        <v>0</v>
      </c>
      <c r="G559" s="305" t="s">
        <v>658</v>
      </c>
      <c r="H559" s="271" t="s">
        <v>659</v>
      </c>
    </row>
    <row r="560" spans="1:8" ht="23.25" customHeight="1">
      <c r="A560" s="317"/>
      <c r="B560" s="305">
        <v>11</v>
      </c>
      <c r="C560" s="1808"/>
      <c r="D560" s="580" t="s">
        <v>343</v>
      </c>
      <c r="E560" s="274" t="str">
        <f t="shared" si="13"/>
        <v/>
      </c>
      <c r="F560" s="274">
        <f>太陽光・太陽熱!AD11</f>
        <v>0</v>
      </c>
      <c r="G560" s="305" t="s">
        <v>658</v>
      </c>
      <c r="H560" s="271" t="s">
        <v>659</v>
      </c>
    </row>
    <row r="561" spans="1:8" ht="23.25" customHeight="1">
      <c r="A561" s="317"/>
      <c r="B561" s="305">
        <v>12</v>
      </c>
      <c r="C561" s="1808"/>
      <c r="D561" s="580" t="s">
        <v>344</v>
      </c>
      <c r="E561" s="258" t="str">
        <f t="shared" si="13"/>
        <v/>
      </c>
      <c r="F561" s="309">
        <f>太陽光・太陽熱!Z12</f>
        <v>0</v>
      </c>
      <c r="G561" s="305" t="s">
        <v>699</v>
      </c>
      <c r="H561" s="370"/>
    </row>
    <row r="562" spans="1:8" ht="23.25" customHeight="1">
      <c r="A562" s="317"/>
      <c r="B562" s="305">
        <v>13</v>
      </c>
      <c r="C562" s="1808"/>
      <c r="D562" s="580" t="s">
        <v>345</v>
      </c>
      <c r="E562" s="274" t="str">
        <f t="shared" si="13"/>
        <v/>
      </c>
      <c r="F562" s="274">
        <f>太陽光・太陽熱!AB12</f>
        <v>0</v>
      </c>
      <c r="G562" s="305" t="s">
        <v>658</v>
      </c>
      <c r="H562" s="271" t="s">
        <v>659</v>
      </c>
    </row>
    <row r="563" spans="1:8" ht="23.25" customHeight="1">
      <c r="A563" s="317"/>
      <c r="B563" s="305">
        <v>14</v>
      </c>
      <c r="C563" s="1808"/>
      <c r="D563" s="580" t="s">
        <v>346</v>
      </c>
      <c r="E563" s="274" t="str">
        <f t="shared" si="13"/>
        <v/>
      </c>
      <c r="F563" s="274">
        <f>太陽光・太陽熱!AD12</f>
        <v>0</v>
      </c>
      <c r="G563" s="305" t="s">
        <v>658</v>
      </c>
      <c r="H563" s="271" t="s">
        <v>659</v>
      </c>
    </row>
    <row r="564" spans="1:8" ht="23.25" customHeight="1">
      <c r="A564" s="317"/>
      <c r="B564" s="305">
        <v>15</v>
      </c>
      <c r="C564" s="1808"/>
      <c r="D564" s="580" t="s">
        <v>347</v>
      </c>
      <c r="E564" s="274" t="str">
        <f t="shared" si="13"/>
        <v/>
      </c>
      <c r="F564" s="309">
        <f>太陽光・太陽熱!Z13</f>
        <v>0</v>
      </c>
      <c r="G564" s="305" t="s">
        <v>699</v>
      </c>
      <c r="H564" s="370"/>
    </row>
    <row r="565" spans="1:8" ht="23.25" customHeight="1">
      <c r="A565" s="317"/>
      <c r="B565" s="305">
        <v>16</v>
      </c>
      <c r="C565" s="1808"/>
      <c r="D565" s="580" t="s">
        <v>348</v>
      </c>
      <c r="E565" s="274" t="str">
        <f t="shared" si="13"/>
        <v/>
      </c>
      <c r="F565" s="274">
        <f>太陽光・太陽熱!AB13</f>
        <v>0</v>
      </c>
      <c r="G565" s="305" t="s">
        <v>658</v>
      </c>
      <c r="H565" s="271" t="s">
        <v>659</v>
      </c>
    </row>
    <row r="566" spans="1:8" ht="23.25" customHeight="1">
      <c r="A566" s="317"/>
      <c r="B566" s="305">
        <v>17</v>
      </c>
      <c r="C566" s="1808"/>
      <c r="D566" s="580" t="s">
        <v>349</v>
      </c>
      <c r="E566" s="274" t="str">
        <f t="shared" si="13"/>
        <v/>
      </c>
      <c r="F566" s="274">
        <f>太陽光・太陽熱!AD13</f>
        <v>0</v>
      </c>
      <c r="G566" s="305" t="s">
        <v>658</v>
      </c>
      <c r="H566" s="271" t="s">
        <v>659</v>
      </c>
    </row>
    <row r="567" spans="1:8" ht="23.25" customHeight="1">
      <c r="A567" s="317"/>
      <c r="B567" s="305">
        <v>18</v>
      </c>
      <c r="C567" s="305" t="s">
        <v>1144</v>
      </c>
      <c r="D567" s="580" t="s">
        <v>350</v>
      </c>
      <c r="E567" s="258">
        <f t="shared" si="12"/>
        <v>2</v>
      </c>
      <c r="F567" s="258">
        <f>太陽光・太陽熱!W12</f>
        <v>2</v>
      </c>
      <c r="G567" s="275">
        <v>1.2</v>
      </c>
      <c r="H567" s="278" t="s">
        <v>1145</v>
      </c>
    </row>
    <row r="568" spans="1:8" ht="23.25" customHeight="1">
      <c r="A568" s="317"/>
      <c r="B568" s="305">
        <v>19</v>
      </c>
      <c r="C568" s="1808" t="s">
        <v>1146</v>
      </c>
      <c r="D568" s="580" t="s">
        <v>227</v>
      </c>
      <c r="E568" s="258">
        <f t="shared" si="12"/>
        <v>2</v>
      </c>
      <c r="F568" s="258">
        <f>太陽光・太陽熱!W17</f>
        <v>2</v>
      </c>
      <c r="G568" s="275">
        <v>1.2</v>
      </c>
      <c r="H568" s="278" t="s">
        <v>1147</v>
      </c>
    </row>
    <row r="569" spans="1:8" ht="23.25" customHeight="1">
      <c r="A569" s="317"/>
      <c r="B569" s="305">
        <v>20</v>
      </c>
      <c r="C569" s="1808"/>
      <c r="D569" s="580" t="s">
        <v>352</v>
      </c>
      <c r="E569" s="258">
        <f t="shared" si="12"/>
        <v>0</v>
      </c>
      <c r="F569" s="258">
        <f>太陽光・太陽熱!W18</f>
        <v>0</v>
      </c>
      <c r="G569" s="275">
        <v>0.1</v>
      </c>
      <c r="H569" s="271" t="s">
        <v>1122</v>
      </c>
    </row>
    <row r="570" spans="1:8" ht="23.25" customHeight="1">
      <c r="A570" s="317"/>
      <c r="B570" s="305">
        <v>21</v>
      </c>
      <c r="C570" s="1808"/>
      <c r="D570" s="580" t="s">
        <v>353</v>
      </c>
      <c r="E570" s="258">
        <f t="shared" si="12"/>
        <v>0</v>
      </c>
      <c r="F570" s="258">
        <f>太陽光・太陽熱!W19</f>
        <v>0</v>
      </c>
      <c r="G570" s="275">
        <v>0.1</v>
      </c>
      <c r="H570" s="271" t="s">
        <v>1122</v>
      </c>
    </row>
    <row r="571" spans="1:8" ht="23.25" customHeight="1">
      <c r="A571" s="317"/>
      <c r="B571" s="305">
        <v>22</v>
      </c>
      <c r="C571" s="1808"/>
      <c r="D571" s="580" t="s">
        <v>243</v>
      </c>
      <c r="E571" s="258">
        <f t="shared" si="12"/>
        <v>0</v>
      </c>
      <c r="F571" s="258">
        <f>太陽光・太陽熱!W20</f>
        <v>0</v>
      </c>
      <c r="G571" s="275">
        <v>0.1</v>
      </c>
      <c r="H571" s="271" t="s">
        <v>1122</v>
      </c>
    </row>
    <row r="572" spans="1:8" ht="23.25" customHeight="1">
      <c r="A572" s="317"/>
      <c r="B572" s="305">
        <v>23</v>
      </c>
      <c r="C572" s="1808"/>
      <c r="D572" s="580" t="s">
        <v>354</v>
      </c>
      <c r="E572" s="258">
        <f t="shared" si="12"/>
        <v>0</v>
      </c>
      <c r="F572" s="258">
        <f>太陽光・太陽熱!W21</f>
        <v>0</v>
      </c>
      <c r="G572" s="275">
        <v>0.1</v>
      </c>
      <c r="H572" s="271" t="s">
        <v>1122</v>
      </c>
    </row>
    <row r="573" spans="1:8" ht="23.25" customHeight="1">
      <c r="A573" s="317"/>
      <c r="B573" s="305">
        <v>24</v>
      </c>
      <c r="C573" s="1808"/>
      <c r="D573" s="580" t="s">
        <v>3</v>
      </c>
      <c r="E573" s="258">
        <f t="shared" si="12"/>
        <v>0</v>
      </c>
      <c r="F573" s="258">
        <f>太陽光・太陽熱!W22</f>
        <v>0</v>
      </c>
      <c r="G573" s="275">
        <v>0.1</v>
      </c>
      <c r="H573" s="271" t="s">
        <v>1122</v>
      </c>
    </row>
    <row r="574" spans="1:8" ht="23.25" customHeight="1">
      <c r="A574" s="317"/>
      <c r="B574" s="305">
        <v>25</v>
      </c>
      <c r="C574" s="1808"/>
      <c r="D574" s="580" t="s">
        <v>355</v>
      </c>
      <c r="E574" s="274" t="str">
        <f>IF(F574=0,"",F574)</f>
        <v/>
      </c>
      <c r="F574" s="258">
        <f>太陽光・太陽熱!W23</f>
        <v>0</v>
      </c>
      <c r="G574" s="305" t="s">
        <v>699</v>
      </c>
      <c r="H574" s="271"/>
    </row>
    <row r="575" spans="1:8" ht="23.25" customHeight="1">
      <c r="A575" s="317"/>
      <c r="B575" s="305">
        <v>26</v>
      </c>
      <c r="C575" s="1808" t="s">
        <v>1148</v>
      </c>
      <c r="D575" s="580" t="s">
        <v>228</v>
      </c>
      <c r="E575" s="258">
        <f t="shared" si="12"/>
        <v>2</v>
      </c>
      <c r="F575" s="258">
        <f>太陽光・太陽熱!W25</f>
        <v>2</v>
      </c>
      <c r="G575" s="275">
        <v>1.2</v>
      </c>
      <c r="H575" s="278" t="s">
        <v>1147</v>
      </c>
    </row>
    <row r="576" spans="1:8" ht="23.25" customHeight="1">
      <c r="A576" s="317"/>
      <c r="B576" s="305">
        <v>27</v>
      </c>
      <c r="C576" s="1808"/>
      <c r="D576" s="580" t="s">
        <v>1149</v>
      </c>
      <c r="E576" s="258">
        <f t="shared" si="12"/>
        <v>0</v>
      </c>
      <c r="F576" s="258">
        <f>太陽光・太陽熱!W26</f>
        <v>0</v>
      </c>
      <c r="G576" s="275">
        <v>0.1</v>
      </c>
      <c r="H576" s="271" t="s">
        <v>1122</v>
      </c>
    </row>
    <row r="577" spans="1:8" ht="23.25" customHeight="1">
      <c r="A577" s="317"/>
      <c r="B577" s="305">
        <v>28</v>
      </c>
      <c r="C577" s="1808"/>
      <c r="D577" s="580" t="s">
        <v>1150</v>
      </c>
      <c r="E577" s="258">
        <f t="shared" si="12"/>
        <v>0</v>
      </c>
      <c r="F577" s="258">
        <f>太陽光・太陽熱!W27</f>
        <v>0</v>
      </c>
      <c r="G577" s="275">
        <v>0.1</v>
      </c>
      <c r="H577" s="271" t="s">
        <v>1122</v>
      </c>
    </row>
    <row r="578" spans="1:8" ht="23.25" customHeight="1">
      <c r="A578" s="317"/>
      <c r="B578" s="305">
        <v>29</v>
      </c>
      <c r="C578" s="1808"/>
      <c r="D578" s="580" t="s">
        <v>1151</v>
      </c>
      <c r="E578" s="258">
        <f t="shared" si="12"/>
        <v>0</v>
      </c>
      <c r="F578" s="258">
        <f>太陽光・太陽熱!W28</f>
        <v>0</v>
      </c>
      <c r="G578" s="275">
        <v>0.1</v>
      </c>
      <c r="H578" s="271" t="s">
        <v>1122</v>
      </c>
    </row>
    <row r="579" spans="1:8" ht="23.25" customHeight="1">
      <c r="A579" s="317"/>
      <c r="B579" s="305">
        <v>30</v>
      </c>
      <c r="C579" s="1808"/>
      <c r="D579" s="580" t="s">
        <v>1152</v>
      </c>
      <c r="E579" s="258">
        <f t="shared" si="12"/>
        <v>0</v>
      </c>
      <c r="F579" s="258">
        <f>太陽光・太陽熱!W29</f>
        <v>0</v>
      </c>
      <c r="G579" s="275">
        <v>0.1</v>
      </c>
      <c r="H579" s="271" t="s">
        <v>1122</v>
      </c>
    </row>
    <row r="580" spans="1:8" ht="23.25" customHeight="1">
      <c r="A580" s="317"/>
      <c r="B580" s="305">
        <v>31</v>
      </c>
      <c r="C580" s="1808"/>
      <c r="D580" s="580" t="s">
        <v>1153</v>
      </c>
      <c r="E580" s="258">
        <f t="shared" si="12"/>
        <v>0</v>
      </c>
      <c r="F580" s="258">
        <f>太陽光・太陽熱!W30</f>
        <v>0</v>
      </c>
      <c r="G580" s="275">
        <v>0.1</v>
      </c>
      <c r="H580" s="271" t="s">
        <v>1122</v>
      </c>
    </row>
    <row r="581" spans="1:8" ht="23.25" customHeight="1">
      <c r="A581" s="317"/>
      <c r="B581" s="305">
        <v>32</v>
      </c>
      <c r="C581" s="1808"/>
      <c r="D581" s="580" t="s">
        <v>1154</v>
      </c>
      <c r="E581" s="274" t="str">
        <f>IF(F581=0,"",F581)</f>
        <v/>
      </c>
      <c r="F581" s="258">
        <f>太陽光・太陽熱!W31</f>
        <v>0</v>
      </c>
      <c r="G581" s="305" t="s">
        <v>699</v>
      </c>
      <c r="H581" s="370"/>
    </row>
    <row r="582" spans="1:8" ht="23.25" customHeight="1">
      <c r="A582" s="323" t="s">
        <v>1447</v>
      </c>
      <c r="B582" s="279">
        <v>1</v>
      </c>
      <c r="C582" s="1809" t="s">
        <v>1156</v>
      </c>
      <c r="D582" s="580" t="s">
        <v>356</v>
      </c>
      <c r="E582" s="258">
        <f t="shared" si="12"/>
        <v>0</v>
      </c>
      <c r="F582" s="258">
        <f>再エネ電気!W7</f>
        <v>0</v>
      </c>
      <c r="G582" s="275">
        <v>0.1</v>
      </c>
      <c r="H582" s="271" t="s">
        <v>1122</v>
      </c>
    </row>
    <row r="583" spans="1:8" ht="23.25" customHeight="1">
      <c r="A583" s="323"/>
      <c r="B583" s="279">
        <v>2</v>
      </c>
      <c r="C583" s="1809"/>
      <c r="D583" s="580" t="s">
        <v>357</v>
      </c>
      <c r="E583" s="258">
        <f t="shared" si="12"/>
        <v>0</v>
      </c>
      <c r="F583" s="258">
        <f>再エネ電気!W8</f>
        <v>0</v>
      </c>
      <c r="G583" s="275">
        <v>0.1</v>
      </c>
      <c r="H583" s="271" t="s">
        <v>1122</v>
      </c>
    </row>
    <row r="584" spans="1:8" ht="23.25" customHeight="1">
      <c r="A584" s="323"/>
      <c r="B584" s="279">
        <v>3</v>
      </c>
      <c r="C584" s="1809"/>
      <c r="D584" s="580" t="s">
        <v>358</v>
      </c>
      <c r="E584" s="258">
        <f t="shared" si="12"/>
        <v>0</v>
      </c>
      <c r="F584" s="258">
        <f>再エネ電気!W10</f>
        <v>0</v>
      </c>
      <c r="G584" s="275">
        <v>0.1</v>
      </c>
      <c r="H584" s="271" t="s">
        <v>1122</v>
      </c>
    </row>
    <row r="585" spans="1:8" ht="23.25" customHeight="1">
      <c r="A585" s="323"/>
      <c r="B585" s="279">
        <v>4</v>
      </c>
      <c r="C585" s="1809"/>
      <c r="D585" s="580" t="s">
        <v>359</v>
      </c>
      <c r="E585" s="258">
        <f t="shared" si="12"/>
        <v>0</v>
      </c>
      <c r="F585" s="258">
        <f>再エネ電気!W11</f>
        <v>0</v>
      </c>
      <c r="G585" s="275">
        <v>0.1</v>
      </c>
      <c r="H585" s="271" t="s">
        <v>1122</v>
      </c>
    </row>
    <row r="586" spans="1:8" ht="23.25" customHeight="1">
      <c r="A586" s="323"/>
      <c r="B586" s="279">
        <v>5</v>
      </c>
      <c r="C586" s="1809"/>
      <c r="D586" s="580" t="s">
        <v>360</v>
      </c>
      <c r="E586" s="258">
        <f t="shared" si="12"/>
        <v>0</v>
      </c>
      <c r="F586" s="258">
        <f>再エネ電気!W14</f>
        <v>0</v>
      </c>
      <c r="G586" s="275">
        <v>0.1</v>
      </c>
      <c r="H586" s="271" t="s">
        <v>1122</v>
      </c>
    </row>
    <row r="587" spans="1:8" ht="23.25" customHeight="1">
      <c r="A587" s="323"/>
      <c r="B587" s="279">
        <v>6</v>
      </c>
      <c r="C587" s="1809"/>
      <c r="D587" s="580" t="s">
        <v>361</v>
      </c>
      <c r="E587" s="258">
        <f t="shared" si="12"/>
        <v>0</v>
      </c>
      <c r="F587" s="258">
        <f>再エネ電気!W15</f>
        <v>0</v>
      </c>
      <c r="G587" s="275">
        <v>0.1</v>
      </c>
      <c r="H587" s="271" t="s">
        <v>1122</v>
      </c>
    </row>
    <row r="588" spans="1:8" ht="23.25" customHeight="1">
      <c r="A588" s="323"/>
      <c r="B588" s="279">
        <v>7</v>
      </c>
      <c r="C588" s="1809"/>
      <c r="D588" s="580" t="s">
        <v>362</v>
      </c>
      <c r="E588" s="258">
        <f t="shared" si="12"/>
        <v>0</v>
      </c>
      <c r="F588" s="258">
        <f>再エネ電気!W17</f>
        <v>0</v>
      </c>
      <c r="G588" s="275">
        <v>0.1</v>
      </c>
      <c r="H588" s="271" t="s">
        <v>1122</v>
      </c>
    </row>
    <row r="589" spans="1:8" ht="23.25" customHeight="1">
      <c r="A589" s="323"/>
      <c r="B589" s="279">
        <v>8</v>
      </c>
      <c r="C589" s="1809"/>
      <c r="D589" s="580" t="s">
        <v>363</v>
      </c>
      <c r="E589" s="258">
        <f t="shared" si="12"/>
        <v>0</v>
      </c>
      <c r="F589" s="258">
        <f>再エネ電気!W18</f>
        <v>0</v>
      </c>
      <c r="G589" s="275">
        <v>0.1</v>
      </c>
      <c r="H589" s="271" t="s">
        <v>1122</v>
      </c>
    </row>
    <row r="590" spans="1:8" ht="23.25" customHeight="1">
      <c r="A590" s="323"/>
      <c r="B590" s="279">
        <v>9</v>
      </c>
      <c r="C590" s="1809"/>
      <c r="D590" s="580" t="s">
        <v>364</v>
      </c>
      <c r="E590" s="258">
        <f t="shared" si="12"/>
        <v>0</v>
      </c>
      <c r="F590" s="258">
        <f>再エネ電気!W21</f>
        <v>0</v>
      </c>
      <c r="G590" s="275">
        <v>0.1</v>
      </c>
      <c r="H590" s="271" t="s">
        <v>1122</v>
      </c>
    </row>
    <row r="591" spans="1:8" ht="23.25" customHeight="1">
      <c r="A591" s="323"/>
      <c r="B591" s="279">
        <v>10</v>
      </c>
      <c r="C591" s="1809"/>
      <c r="D591" s="580" t="s">
        <v>365</v>
      </c>
      <c r="E591" s="258">
        <f t="shared" si="12"/>
        <v>0</v>
      </c>
      <c r="F591" s="258">
        <f>再エネ電気!W22</f>
        <v>0</v>
      </c>
      <c r="G591" s="275">
        <v>0.1</v>
      </c>
      <c r="H591" s="271" t="s">
        <v>1122</v>
      </c>
    </row>
    <row r="592" spans="1:8" ht="23.25" customHeight="1">
      <c r="A592" s="323"/>
      <c r="B592" s="279">
        <v>11</v>
      </c>
      <c r="C592" s="1809"/>
      <c r="D592" s="580" t="s">
        <v>366</v>
      </c>
      <c r="E592" s="258">
        <f t="shared" si="12"/>
        <v>0</v>
      </c>
      <c r="F592" s="258">
        <f>再エネ電気!W24</f>
        <v>0</v>
      </c>
      <c r="G592" s="275">
        <v>0.1</v>
      </c>
      <c r="H592" s="271" t="s">
        <v>1122</v>
      </c>
    </row>
    <row r="593" spans="1:8" ht="23.25" customHeight="1">
      <c r="A593" s="323"/>
      <c r="B593" s="279">
        <v>12</v>
      </c>
      <c r="C593" s="1809"/>
      <c r="D593" s="580" t="s">
        <v>367</v>
      </c>
      <c r="E593" s="258">
        <f t="shared" si="12"/>
        <v>0</v>
      </c>
      <c r="F593" s="258">
        <f>再エネ電気!W25</f>
        <v>0</v>
      </c>
      <c r="G593" s="275">
        <v>0.1</v>
      </c>
      <c r="H593" s="271" t="s">
        <v>1122</v>
      </c>
    </row>
    <row r="594" spans="1:8" ht="23.25" customHeight="1">
      <c r="A594" s="323"/>
      <c r="B594" s="279">
        <v>13</v>
      </c>
      <c r="C594" s="1809" t="s">
        <v>1157</v>
      </c>
      <c r="D594" s="587" t="s">
        <v>368</v>
      </c>
      <c r="E594" s="258">
        <f t="shared" si="12"/>
        <v>3</v>
      </c>
      <c r="F594" s="258">
        <f>再エネ電気!W27</f>
        <v>3</v>
      </c>
      <c r="G594" s="279" t="s">
        <v>1114</v>
      </c>
      <c r="H594" s="271" t="s">
        <v>1127</v>
      </c>
    </row>
    <row r="595" spans="1:8" ht="23.25" customHeight="1">
      <c r="A595" s="323"/>
      <c r="B595" s="279">
        <v>14</v>
      </c>
      <c r="C595" s="1809"/>
      <c r="D595" s="580" t="s">
        <v>241</v>
      </c>
      <c r="E595" s="258">
        <f t="shared" si="12"/>
        <v>0</v>
      </c>
      <c r="F595" s="328">
        <f>再エネ電気!W28</f>
        <v>0</v>
      </c>
      <c r="G595" s="275">
        <v>0.1</v>
      </c>
      <c r="H595" s="271" t="s">
        <v>1122</v>
      </c>
    </row>
    <row r="596" spans="1:8" ht="23.25" customHeight="1">
      <c r="A596" s="323"/>
      <c r="B596" s="279">
        <v>15</v>
      </c>
      <c r="C596" s="1809"/>
      <c r="D596" s="580" t="s">
        <v>243</v>
      </c>
      <c r="E596" s="258">
        <f t="shared" si="12"/>
        <v>0</v>
      </c>
      <c r="F596" s="328">
        <f>再エネ電気!W29</f>
        <v>0</v>
      </c>
      <c r="G596" s="275">
        <v>0.1</v>
      </c>
      <c r="H596" s="271" t="s">
        <v>1122</v>
      </c>
    </row>
    <row r="597" spans="1:8" ht="23.25" customHeight="1">
      <c r="A597" s="323"/>
      <c r="B597" s="279">
        <v>16</v>
      </c>
      <c r="C597" s="1809"/>
      <c r="D597" s="580" t="s">
        <v>242</v>
      </c>
      <c r="E597" s="258">
        <f t="shared" si="12"/>
        <v>0</v>
      </c>
      <c r="F597" s="328">
        <f>再エネ電気!W30</f>
        <v>0</v>
      </c>
      <c r="G597" s="275">
        <v>0.1</v>
      </c>
      <c r="H597" s="271" t="s">
        <v>1122</v>
      </c>
    </row>
    <row r="598" spans="1:8" ht="23.25" customHeight="1">
      <c r="A598" s="323"/>
      <c r="B598" s="279">
        <v>17</v>
      </c>
      <c r="C598" s="1809"/>
      <c r="D598" s="580" t="s">
        <v>3</v>
      </c>
      <c r="E598" s="258">
        <f t="shared" si="12"/>
        <v>0</v>
      </c>
      <c r="F598" s="328">
        <f>再エネ電気!W31</f>
        <v>0</v>
      </c>
      <c r="G598" s="275">
        <v>0.1</v>
      </c>
      <c r="H598" s="271" t="s">
        <v>1122</v>
      </c>
    </row>
    <row r="599" spans="1:8" ht="23.25" customHeight="1">
      <c r="A599" s="323"/>
      <c r="B599" s="279">
        <v>18</v>
      </c>
      <c r="C599" s="1809"/>
      <c r="D599" s="580" t="s">
        <v>355</v>
      </c>
      <c r="E599" s="274" t="str">
        <f>IF(F599=0,"",F599)</f>
        <v/>
      </c>
      <c r="F599" s="328">
        <f>再エネ電気!W32</f>
        <v>0</v>
      </c>
      <c r="G599" s="275" t="s">
        <v>1209</v>
      </c>
      <c r="H599" s="271"/>
    </row>
    <row r="600" spans="1:8" ht="23.25" customHeight="1">
      <c r="A600" s="324" t="s">
        <v>1446</v>
      </c>
      <c r="C600" s="1809" t="s">
        <v>1139</v>
      </c>
      <c r="D600" s="580" t="s">
        <v>1158</v>
      </c>
      <c r="E600" s="258">
        <f>F600</f>
        <v>0</v>
      </c>
      <c r="F600" s="258">
        <f>地中熱!U3</f>
        <v>0</v>
      </c>
      <c r="G600" s="275">
        <v>0.1</v>
      </c>
      <c r="H600" s="271" t="s">
        <v>1122</v>
      </c>
    </row>
    <row r="601" spans="1:8" ht="23.25" customHeight="1">
      <c r="A601" s="324"/>
      <c r="C601" s="1809"/>
      <c r="D601" s="580" t="s">
        <v>1159</v>
      </c>
      <c r="E601" s="258">
        <f t="shared" ref="E601:E622" si="14">F601</f>
        <v>0</v>
      </c>
      <c r="F601" s="258">
        <f>地中熱!U4</f>
        <v>0</v>
      </c>
      <c r="G601" s="275">
        <v>0.1</v>
      </c>
      <c r="H601" s="271" t="s">
        <v>1122</v>
      </c>
    </row>
    <row r="602" spans="1:8" ht="23.25" customHeight="1">
      <c r="A602" s="324"/>
      <c r="C602" s="1809"/>
      <c r="D602" s="580" t="s">
        <v>1160</v>
      </c>
      <c r="E602" s="258">
        <f t="shared" si="14"/>
        <v>0</v>
      </c>
      <c r="F602" s="258">
        <f>地中熱!U5</f>
        <v>0</v>
      </c>
      <c r="G602" s="275">
        <v>0.1</v>
      </c>
      <c r="H602" s="271" t="s">
        <v>1122</v>
      </c>
    </row>
    <row r="603" spans="1:8" ht="23.25" customHeight="1">
      <c r="A603" s="324"/>
      <c r="C603" s="1809"/>
      <c r="D603" s="580" t="s">
        <v>1161</v>
      </c>
      <c r="E603" s="258">
        <f t="shared" si="14"/>
        <v>0</v>
      </c>
      <c r="F603" s="258">
        <f>地中熱!U6</f>
        <v>0</v>
      </c>
      <c r="G603" s="275">
        <v>0.1</v>
      </c>
      <c r="H603" s="271" t="s">
        <v>1122</v>
      </c>
    </row>
    <row r="604" spans="1:8" ht="23.25" customHeight="1">
      <c r="A604" s="324"/>
      <c r="C604" s="1809"/>
      <c r="D604" s="580" t="s">
        <v>1162</v>
      </c>
      <c r="E604" s="258">
        <f t="shared" si="14"/>
        <v>0</v>
      </c>
      <c r="F604" s="258">
        <f>地中熱!X3</f>
        <v>0</v>
      </c>
      <c r="G604" s="275">
        <v>0.1</v>
      </c>
      <c r="H604" s="271" t="s">
        <v>1122</v>
      </c>
    </row>
    <row r="605" spans="1:8" ht="23.25" customHeight="1">
      <c r="A605" s="324"/>
      <c r="C605" s="1809"/>
      <c r="D605" s="580" t="s">
        <v>1163</v>
      </c>
      <c r="E605" s="258">
        <f t="shared" si="14"/>
        <v>0</v>
      </c>
      <c r="F605" s="258">
        <f>地中熱!X2</f>
        <v>0</v>
      </c>
      <c r="G605" s="275">
        <v>0.1</v>
      </c>
      <c r="H605" s="271" t="s">
        <v>1122</v>
      </c>
    </row>
    <row r="606" spans="1:8" ht="23.25" customHeight="1">
      <c r="A606" s="324"/>
      <c r="C606" s="1809"/>
      <c r="D606" s="580" t="s">
        <v>1164</v>
      </c>
      <c r="E606" s="258">
        <f t="shared" si="14"/>
        <v>0</v>
      </c>
      <c r="F606" s="258">
        <f>地中熱!X4</f>
        <v>0</v>
      </c>
      <c r="G606" s="275">
        <v>0.1</v>
      </c>
      <c r="H606" s="271" t="s">
        <v>1122</v>
      </c>
    </row>
    <row r="607" spans="1:8" ht="23.25" customHeight="1">
      <c r="A607" s="324"/>
      <c r="C607" s="1809"/>
      <c r="D607" s="580" t="s">
        <v>1165</v>
      </c>
      <c r="E607" s="258">
        <f t="shared" si="14"/>
        <v>0</v>
      </c>
      <c r="F607" s="258">
        <f>地中熱!X5</f>
        <v>0</v>
      </c>
      <c r="G607" s="275">
        <v>0.1</v>
      </c>
      <c r="H607" s="271" t="s">
        <v>1122</v>
      </c>
    </row>
    <row r="608" spans="1:8" ht="23.25" customHeight="1">
      <c r="A608" s="324"/>
      <c r="C608" s="1809"/>
      <c r="D608" s="580" t="s">
        <v>1166</v>
      </c>
      <c r="E608" s="258">
        <f t="shared" si="14"/>
        <v>0</v>
      </c>
      <c r="F608" s="258">
        <f>地中熱!X6</f>
        <v>0</v>
      </c>
      <c r="G608" s="275">
        <v>0.1</v>
      </c>
      <c r="H608" s="271" t="s">
        <v>1122</v>
      </c>
    </row>
    <row r="609" spans="1:9" ht="23.25" customHeight="1">
      <c r="A609" s="324"/>
      <c r="C609" s="1810" t="s">
        <v>1141</v>
      </c>
      <c r="D609" s="580" t="s">
        <v>1167</v>
      </c>
      <c r="E609" s="258">
        <f t="shared" si="14"/>
        <v>0</v>
      </c>
      <c r="F609" s="258">
        <f>地中熱!U8</f>
        <v>0</v>
      </c>
      <c r="G609" s="275">
        <v>0.1</v>
      </c>
      <c r="H609" s="271" t="s">
        <v>1122</v>
      </c>
    </row>
    <row r="610" spans="1:9" ht="23.25" customHeight="1">
      <c r="A610" s="324"/>
      <c r="C610" s="1811"/>
      <c r="D610" s="580" t="s">
        <v>1168</v>
      </c>
      <c r="E610" s="258">
        <f t="shared" si="14"/>
        <v>0</v>
      </c>
      <c r="F610" s="258">
        <f>地中熱!U9</f>
        <v>0</v>
      </c>
      <c r="G610" s="275">
        <v>0.1</v>
      </c>
      <c r="H610" s="271" t="s">
        <v>1122</v>
      </c>
    </row>
    <row r="611" spans="1:9" ht="23.25" customHeight="1">
      <c r="A611" s="324"/>
      <c r="C611" s="1810" t="s">
        <v>1146</v>
      </c>
      <c r="D611" s="580" t="s">
        <v>1169</v>
      </c>
      <c r="E611" s="258">
        <f t="shared" si="14"/>
        <v>2</v>
      </c>
      <c r="F611" s="258">
        <f>地中熱!U11</f>
        <v>2</v>
      </c>
      <c r="G611" s="275">
        <v>1.2</v>
      </c>
      <c r="H611" s="278" t="s">
        <v>1170</v>
      </c>
    </row>
    <row r="612" spans="1:9" ht="23.25" customHeight="1">
      <c r="A612" s="324"/>
      <c r="C612" s="1812"/>
      <c r="D612" s="580" t="s">
        <v>1171</v>
      </c>
      <c r="E612" s="258">
        <f t="shared" si="14"/>
        <v>2</v>
      </c>
      <c r="F612" s="258">
        <f>地中熱!U12</f>
        <v>2</v>
      </c>
      <c r="G612" s="275">
        <v>1.2</v>
      </c>
      <c r="H612" s="278" t="s">
        <v>1172</v>
      </c>
    </row>
    <row r="613" spans="1:9" ht="23.25" customHeight="1">
      <c r="A613" s="324"/>
      <c r="C613" s="1810" t="s">
        <v>1148</v>
      </c>
      <c r="D613" s="580" t="s">
        <v>1173</v>
      </c>
      <c r="E613" s="258">
        <f t="shared" si="14"/>
        <v>1</v>
      </c>
      <c r="F613" s="258">
        <f>地中熱!U13</f>
        <v>1</v>
      </c>
      <c r="G613" s="275">
        <v>1.2</v>
      </c>
      <c r="H613" s="278" t="s">
        <v>1174</v>
      </c>
    </row>
    <row r="614" spans="1:9" ht="23.25" customHeight="1">
      <c r="A614" s="324"/>
      <c r="C614" s="1811"/>
      <c r="D614" s="588" t="s">
        <v>1204</v>
      </c>
      <c r="E614" s="274" t="str">
        <f>IF(F614=0,"",F614)</f>
        <v/>
      </c>
      <c r="F614" s="309">
        <f>地中熱!H14</f>
        <v>0</v>
      </c>
      <c r="G614" s="275" t="s">
        <v>1457</v>
      </c>
      <c r="H614" s="278"/>
      <c r="I614" s="408"/>
    </row>
    <row r="615" spans="1:9" ht="23.25" customHeight="1">
      <c r="A615" s="324"/>
      <c r="C615" s="1809" t="s">
        <v>1175</v>
      </c>
      <c r="D615" s="580" t="s">
        <v>1176</v>
      </c>
      <c r="E615" s="258">
        <f t="shared" si="14"/>
        <v>2</v>
      </c>
      <c r="F615" s="258">
        <f>地中熱!U16</f>
        <v>2</v>
      </c>
      <c r="G615" s="275">
        <v>1.2</v>
      </c>
      <c r="H615" s="278" t="s">
        <v>1147</v>
      </c>
    </row>
    <row r="616" spans="1:9" ht="23.25" customHeight="1">
      <c r="A616" s="324"/>
      <c r="C616" s="1809"/>
      <c r="D616" s="589" t="s">
        <v>1177</v>
      </c>
      <c r="E616" s="258">
        <f t="shared" si="14"/>
        <v>0</v>
      </c>
      <c r="F616" s="261">
        <f>地中熱!U19</f>
        <v>0</v>
      </c>
      <c r="G616" s="275">
        <v>0.1</v>
      </c>
      <c r="H616" s="271" t="s">
        <v>1122</v>
      </c>
    </row>
    <row r="617" spans="1:9" ht="23.25" customHeight="1">
      <c r="A617" s="324"/>
      <c r="C617" s="1809"/>
      <c r="D617" s="589" t="s">
        <v>1178</v>
      </c>
      <c r="E617" s="258">
        <f t="shared" si="14"/>
        <v>0</v>
      </c>
      <c r="F617" s="261">
        <f>地中熱!U20</f>
        <v>0</v>
      </c>
      <c r="G617" s="275">
        <v>0.1</v>
      </c>
      <c r="H617" s="271" t="s">
        <v>1122</v>
      </c>
    </row>
    <row r="618" spans="1:9" ht="23.25" customHeight="1">
      <c r="A618" s="324"/>
      <c r="C618" s="1809"/>
      <c r="D618" s="580" t="s">
        <v>1179</v>
      </c>
      <c r="E618" s="258">
        <f t="shared" si="14"/>
        <v>0</v>
      </c>
      <c r="F618" s="261">
        <f>地中熱!U21</f>
        <v>0</v>
      </c>
      <c r="G618" s="275">
        <v>0.1</v>
      </c>
      <c r="H618" s="271" t="s">
        <v>1122</v>
      </c>
    </row>
    <row r="619" spans="1:9" ht="23.25" customHeight="1">
      <c r="A619" s="324"/>
      <c r="C619" s="1809"/>
      <c r="D619" s="581" t="s">
        <v>1180</v>
      </c>
      <c r="E619" s="258">
        <f t="shared" si="14"/>
        <v>0</v>
      </c>
      <c r="F619" s="261">
        <f>地中熱!U22</f>
        <v>0</v>
      </c>
      <c r="G619" s="275">
        <v>0.1</v>
      </c>
      <c r="H619" s="271" t="s">
        <v>1122</v>
      </c>
    </row>
    <row r="620" spans="1:9" ht="23.25" customHeight="1">
      <c r="A620" s="324"/>
      <c r="C620" s="1809"/>
      <c r="D620" s="581" t="s">
        <v>1181</v>
      </c>
      <c r="E620" s="258">
        <f t="shared" si="14"/>
        <v>0</v>
      </c>
      <c r="F620" s="261">
        <f>地中熱!U23</f>
        <v>0</v>
      </c>
      <c r="G620" s="275">
        <v>0.1</v>
      </c>
      <c r="H620" s="271" t="s">
        <v>1122</v>
      </c>
    </row>
    <row r="621" spans="1:9" ht="23.25" customHeight="1">
      <c r="A621" s="324"/>
      <c r="C621" s="1809"/>
      <c r="D621" s="580" t="s">
        <v>1182</v>
      </c>
      <c r="E621" s="258">
        <f t="shared" si="14"/>
        <v>0</v>
      </c>
      <c r="F621" s="261">
        <f>地中熱!U24</f>
        <v>0</v>
      </c>
      <c r="G621" s="275">
        <v>0.1</v>
      </c>
      <c r="H621" s="271" t="s">
        <v>1122</v>
      </c>
    </row>
    <row r="622" spans="1:9" ht="23.25" customHeight="1">
      <c r="A622" s="324"/>
      <c r="C622" s="1809"/>
      <c r="D622" s="580" t="s">
        <v>1183</v>
      </c>
      <c r="E622" s="258">
        <f t="shared" si="14"/>
        <v>0</v>
      </c>
      <c r="F622" s="261">
        <f>地中熱!U25</f>
        <v>0</v>
      </c>
      <c r="G622" s="275">
        <v>0.1</v>
      </c>
      <c r="H622" s="271" t="s">
        <v>1122</v>
      </c>
    </row>
    <row r="623" spans="1:9" ht="23.25" customHeight="1">
      <c r="A623" s="324"/>
      <c r="C623" s="1809"/>
      <c r="D623" s="580" t="s">
        <v>1184</v>
      </c>
      <c r="E623" s="274" t="str">
        <f>IF(F623=0,"",F623)</f>
        <v/>
      </c>
      <c r="F623" s="329">
        <f>地中熱!F25</f>
        <v>0</v>
      </c>
      <c r="G623" s="279" t="s">
        <v>699</v>
      </c>
      <c r="H623" s="271"/>
    </row>
    <row r="624" spans="1:9" ht="23.25" customHeight="1">
      <c r="A624" s="326" t="s">
        <v>1445</v>
      </c>
      <c r="B624" s="319">
        <v>1</v>
      </c>
      <c r="C624" s="1813" t="s">
        <v>1139</v>
      </c>
      <c r="D624" s="588" t="s">
        <v>1185</v>
      </c>
      <c r="E624" s="330">
        <f>F624</f>
        <v>0</v>
      </c>
      <c r="F624" s="330">
        <f>バイオマス!U5</f>
        <v>0</v>
      </c>
      <c r="G624" s="320">
        <v>0.1</v>
      </c>
      <c r="H624" s="321" t="s">
        <v>1122</v>
      </c>
    </row>
    <row r="625" spans="1:8" ht="23.25" customHeight="1">
      <c r="A625" s="326"/>
      <c r="B625" s="319">
        <v>2</v>
      </c>
      <c r="C625" s="1815"/>
      <c r="D625" s="588" t="s">
        <v>1186</v>
      </c>
      <c r="E625" s="330">
        <f t="shared" ref="E625:E651" si="15">F625</f>
        <v>0</v>
      </c>
      <c r="F625" s="330">
        <f>バイオマス!U6</f>
        <v>0</v>
      </c>
      <c r="G625" s="320">
        <v>0.1</v>
      </c>
      <c r="H625" s="321" t="s">
        <v>1122</v>
      </c>
    </row>
    <row r="626" spans="1:8" ht="23.25" customHeight="1">
      <c r="A626" s="326"/>
      <c r="B626" s="319">
        <v>3</v>
      </c>
      <c r="C626" s="1815"/>
      <c r="D626" s="588" t="s">
        <v>1187</v>
      </c>
      <c r="E626" s="330">
        <f t="shared" si="15"/>
        <v>0</v>
      </c>
      <c r="F626" s="330">
        <f>バイオマス!U7</f>
        <v>0</v>
      </c>
      <c r="G626" s="320">
        <v>0.1</v>
      </c>
      <c r="H626" s="321" t="s">
        <v>1122</v>
      </c>
    </row>
    <row r="627" spans="1:8" ht="23.25" customHeight="1">
      <c r="A627" s="326"/>
      <c r="B627" s="319">
        <v>4</v>
      </c>
      <c r="C627" s="1814"/>
      <c r="D627" s="588" t="s">
        <v>1188</v>
      </c>
      <c r="E627" s="274" t="str">
        <f>IF(F627=0,"",F627)</f>
        <v/>
      </c>
      <c r="F627" s="331">
        <f>バイオマス!I7</f>
        <v>0</v>
      </c>
      <c r="G627" s="320" t="s">
        <v>699</v>
      </c>
      <c r="H627" s="321"/>
    </row>
    <row r="628" spans="1:8" ht="23.25" customHeight="1">
      <c r="A628" s="326"/>
      <c r="B628" s="319">
        <v>5</v>
      </c>
      <c r="C628" s="1813" t="s">
        <v>1141</v>
      </c>
      <c r="D628" s="590" t="s">
        <v>1189</v>
      </c>
      <c r="E628" s="330">
        <f t="shared" si="15"/>
        <v>0</v>
      </c>
      <c r="F628" s="332">
        <f>バイオマス!U8</f>
        <v>0</v>
      </c>
      <c r="G628" s="320">
        <v>0.1</v>
      </c>
      <c r="H628" s="321" t="s">
        <v>1122</v>
      </c>
    </row>
    <row r="629" spans="1:8" ht="23.25" customHeight="1">
      <c r="A629" s="326"/>
      <c r="B629" s="319">
        <v>6</v>
      </c>
      <c r="C629" s="1815"/>
      <c r="D629" s="590" t="s">
        <v>1190</v>
      </c>
      <c r="E629" s="330">
        <f t="shared" si="15"/>
        <v>0</v>
      </c>
      <c r="F629" s="332">
        <f>バイオマス!U9</f>
        <v>0</v>
      </c>
      <c r="G629" s="320">
        <v>0.1</v>
      </c>
      <c r="H629" s="321" t="s">
        <v>1122</v>
      </c>
    </row>
    <row r="630" spans="1:8" ht="23.25" customHeight="1">
      <c r="A630" s="326"/>
      <c r="B630" s="319">
        <v>7</v>
      </c>
      <c r="C630" s="1815"/>
      <c r="D630" s="588" t="s">
        <v>1191</v>
      </c>
      <c r="E630" s="330">
        <f t="shared" si="15"/>
        <v>0</v>
      </c>
      <c r="F630" s="332">
        <f>バイオマス!U10</f>
        <v>0</v>
      </c>
      <c r="G630" s="320">
        <v>0.1</v>
      </c>
      <c r="H630" s="321" t="s">
        <v>1122</v>
      </c>
    </row>
    <row r="631" spans="1:8" ht="23.25" customHeight="1">
      <c r="A631" s="326"/>
      <c r="B631" s="319">
        <v>8</v>
      </c>
      <c r="C631" s="1814"/>
      <c r="D631" s="591" t="s">
        <v>1192</v>
      </c>
      <c r="E631" s="274" t="str">
        <f>IF(F631=0,"",F631)</f>
        <v/>
      </c>
      <c r="F631" s="333">
        <f>バイオマス!I9</f>
        <v>0</v>
      </c>
      <c r="G631" s="320" t="s">
        <v>699</v>
      </c>
      <c r="H631" s="321"/>
    </row>
    <row r="632" spans="1:8" ht="23.25" customHeight="1">
      <c r="A632" s="326"/>
      <c r="B632" s="319">
        <v>9</v>
      </c>
      <c r="C632" s="1813" t="s">
        <v>1146</v>
      </c>
      <c r="D632" s="588" t="s">
        <v>1193</v>
      </c>
      <c r="E632" s="330">
        <f t="shared" si="15"/>
        <v>0</v>
      </c>
      <c r="F632" s="330">
        <f>バイオマス!U11</f>
        <v>0</v>
      </c>
      <c r="G632" s="320">
        <v>0.1</v>
      </c>
      <c r="H632" s="321" t="s">
        <v>1122</v>
      </c>
    </row>
    <row r="633" spans="1:8" ht="23.25" customHeight="1">
      <c r="A633" s="326"/>
      <c r="B633" s="319">
        <v>10</v>
      </c>
      <c r="C633" s="1815"/>
      <c r="D633" s="588" t="s">
        <v>1194</v>
      </c>
      <c r="E633" s="330">
        <f t="shared" si="15"/>
        <v>0</v>
      </c>
      <c r="F633" s="330">
        <f>バイオマス!X11</f>
        <v>0</v>
      </c>
      <c r="G633" s="320">
        <v>0.1</v>
      </c>
      <c r="H633" s="321" t="s">
        <v>1122</v>
      </c>
    </row>
    <row r="634" spans="1:8" ht="23.25" customHeight="1">
      <c r="A634" s="326"/>
      <c r="B634" s="319">
        <v>11</v>
      </c>
      <c r="C634" s="1814"/>
      <c r="D634" s="588" t="s">
        <v>1195</v>
      </c>
      <c r="E634" s="274" t="str">
        <f>IF(バイオマス!N11="","",F634)</f>
        <v/>
      </c>
      <c r="F634" s="330">
        <f>バイオマス!N11</f>
        <v>0</v>
      </c>
      <c r="G634" s="320" t="s">
        <v>658</v>
      </c>
      <c r="H634" s="325"/>
    </row>
    <row r="635" spans="1:8" ht="23.25" customHeight="1">
      <c r="A635" s="326"/>
      <c r="B635" s="319">
        <v>12</v>
      </c>
      <c r="C635" s="1813" t="s">
        <v>1148</v>
      </c>
      <c r="D635" s="588" t="s">
        <v>1196</v>
      </c>
      <c r="E635" s="330">
        <f t="shared" si="15"/>
        <v>0</v>
      </c>
      <c r="F635" s="330">
        <f>バイオマス!U12</f>
        <v>0</v>
      </c>
      <c r="G635" s="320">
        <v>0.1</v>
      </c>
      <c r="H635" s="321" t="s">
        <v>1122</v>
      </c>
    </row>
    <row r="636" spans="1:8" ht="23.25" customHeight="1">
      <c r="A636" s="326"/>
      <c r="B636" s="319">
        <v>13</v>
      </c>
      <c r="C636" s="1815"/>
      <c r="D636" s="588" t="s">
        <v>1197</v>
      </c>
      <c r="E636" s="330">
        <f t="shared" si="15"/>
        <v>0</v>
      </c>
      <c r="F636" s="330">
        <f>バイオマス!X12</f>
        <v>0</v>
      </c>
      <c r="G636" s="320">
        <v>0.1</v>
      </c>
      <c r="H636" s="321" t="s">
        <v>1122</v>
      </c>
    </row>
    <row r="637" spans="1:8" ht="23.25" customHeight="1">
      <c r="A637" s="326"/>
      <c r="B637" s="319">
        <v>14</v>
      </c>
      <c r="C637" s="1814"/>
      <c r="D637" s="588" t="s">
        <v>1195</v>
      </c>
      <c r="E637" s="274" t="str">
        <f>IF(バイオマス!N12="","",F637)</f>
        <v/>
      </c>
      <c r="F637" s="330">
        <f>バイオマス!N12</f>
        <v>0</v>
      </c>
      <c r="G637" s="320" t="s">
        <v>658</v>
      </c>
      <c r="H637" s="321"/>
    </row>
    <row r="638" spans="1:8" ht="23.25" customHeight="1">
      <c r="A638" s="326"/>
      <c r="B638" s="319">
        <v>15</v>
      </c>
      <c r="C638" s="1813" t="s">
        <v>1198</v>
      </c>
      <c r="D638" s="588" t="s">
        <v>1199</v>
      </c>
      <c r="E638" s="330">
        <f t="shared" si="15"/>
        <v>2</v>
      </c>
      <c r="F638" s="330">
        <f>バイオマス!U13</f>
        <v>2</v>
      </c>
      <c r="G638" s="320">
        <v>1.2</v>
      </c>
      <c r="H638" s="325" t="s">
        <v>1170</v>
      </c>
    </row>
    <row r="639" spans="1:8" ht="23.25" customHeight="1">
      <c r="A639" s="326"/>
      <c r="B639" s="319">
        <v>16</v>
      </c>
      <c r="C639" s="1815"/>
      <c r="D639" s="588" t="s">
        <v>1200</v>
      </c>
      <c r="E639" s="330">
        <f t="shared" si="15"/>
        <v>2</v>
      </c>
      <c r="F639" s="330">
        <f>バイオマス!U14</f>
        <v>2</v>
      </c>
      <c r="G639" s="320">
        <v>1.2</v>
      </c>
      <c r="H639" s="325" t="s">
        <v>1170</v>
      </c>
    </row>
    <row r="640" spans="1:8" ht="23.25" customHeight="1">
      <c r="A640" s="326"/>
      <c r="B640" s="319">
        <v>17</v>
      </c>
      <c r="C640" s="1814"/>
      <c r="D640" s="588" t="s">
        <v>1201</v>
      </c>
      <c r="E640" s="330">
        <f t="shared" si="15"/>
        <v>2</v>
      </c>
      <c r="F640" s="330">
        <f>バイオマス!U15</f>
        <v>2</v>
      </c>
      <c r="G640" s="320">
        <v>1.2</v>
      </c>
      <c r="H640" s="325" t="s">
        <v>1170</v>
      </c>
    </row>
    <row r="641" spans="1:8" ht="23.25" customHeight="1">
      <c r="A641" s="326"/>
      <c r="B641" s="319">
        <v>18</v>
      </c>
      <c r="C641" s="1813" t="s">
        <v>1202</v>
      </c>
      <c r="D641" s="588" t="s">
        <v>1203</v>
      </c>
      <c r="E641" s="330">
        <f t="shared" si="15"/>
        <v>1</v>
      </c>
      <c r="F641" s="330">
        <f>バイオマス!U16</f>
        <v>1</v>
      </c>
      <c r="G641" s="320">
        <v>1.2</v>
      </c>
      <c r="H641" s="325" t="s">
        <v>1174</v>
      </c>
    </row>
    <row r="642" spans="1:8" ht="23.25" customHeight="1">
      <c r="A642" s="326"/>
      <c r="B642" s="319">
        <v>19</v>
      </c>
      <c r="C642" s="1814"/>
      <c r="D642" s="588" t="s">
        <v>1204</v>
      </c>
      <c r="E642" s="274" t="str">
        <f>IF(F642=0,"",F642)</f>
        <v/>
      </c>
      <c r="F642" s="331">
        <f>バイオマス!H17</f>
        <v>0</v>
      </c>
      <c r="G642" s="320" t="s">
        <v>699</v>
      </c>
      <c r="H642" s="321"/>
    </row>
    <row r="643" spans="1:8" ht="23.25" customHeight="1">
      <c r="A643" s="326"/>
      <c r="B643" s="319">
        <v>20</v>
      </c>
      <c r="C643" s="1813" t="s">
        <v>1175</v>
      </c>
      <c r="D643" s="588" t="s">
        <v>1205</v>
      </c>
      <c r="E643" s="330">
        <f t="shared" si="15"/>
        <v>2</v>
      </c>
      <c r="F643" s="330">
        <f>バイオマス!U19</f>
        <v>2</v>
      </c>
      <c r="G643" s="320">
        <v>1.2</v>
      </c>
      <c r="H643" s="325" t="s">
        <v>1147</v>
      </c>
    </row>
    <row r="644" spans="1:8" ht="23.25" customHeight="1">
      <c r="A644" s="326"/>
      <c r="B644" s="319">
        <v>21</v>
      </c>
      <c r="C644" s="1815"/>
      <c r="D644" s="590" t="s">
        <v>1206</v>
      </c>
      <c r="E644" s="330">
        <f t="shared" si="15"/>
        <v>0</v>
      </c>
      <c r="F644" s="332">
        <f>バイオマス!U22</f>
        <v>0</v>
      </c>
      <c r="G644" s="320">
        <v>0.1</v>
      </c>
      <c r="H644" s="321" t="s">
        <v>1122</v>
      </c>
    </row>
    <row r="645" spans="1:8" ht="23.25" customHeight="1">
      <c r="A645" s="326"/>
      <c r="B645" s="319">
        <v>22</v>
      </c>
      <c r="C645" s="1815"/>
      <c r="D645" s="590" t="s">
        <v>1207</v>
      </c>
      <c r="E645" s="330">
        <f t="shared" si="15"/>
        <v>0</v>
      </c>
      <c r="F645" s="332">
        <f>バイオマス!U23</f>
        <v>0</v>
      </c>
      <c r="G645" s="320">
        <v>0.1</v>
      </c>
      <c r="H645" s="321" t="s">
        <v>1122</v>
      </c>
    </row>
    <row r="646" spans="1:8" ht="23.25" customHeight="1">
      <c r="A646" s="326"/>
      <c r="B646" s="319">
        <v>23</v>
      </c>
      <c r="C646" s="1815"/>
      <c r="D646" s="590" t="s">
        <v>1208</v>
      </c>
      <c r="E646" s="330">
        <f t="shared" si="15"/>
        <v>0</v>
      </c>
      <c r="F646" s="332">
        <f>バイオマス!U24</f>
        <v>0</v>
      </c>
      <c r="G646" s="320">
        <v>0.1</v>
      </c>
      <c r="H646" s="321" t="s">
        <v>1122</v>
      </c>
    </row>
    <row r="647" spans="1:8" ht="23.25" customHeight="1">
      <c r="A647" s="326"/>
      <c r="B647" s="319">
        <v>24</v>
      </c>
      <c r="C647" s="1815"/>
      <c r="D647" s="590" t="s">
        <v>1181</v>
      </c>
      <c r="E647" s="330">
        <f t="shared" si="15"/>
        <v>0</v>
      </c>
      <c r="F647" s="332">
        <f>バイオマス!U25</f>
        <v>0</v>
      </c>
      <c r="G647" s="320">
        <v>0.1</v>
      </c>
      <c r="H647" s="321" t="s">
        <v>1122</v>
      </c>
    </row>
    <row r="648" spans="1:8" ht="23.25" customHeight="1">
      <c r="A648" s="326"/>
      <c r="B648" s="319">
        <v>25</v>
      </c>
      <c r="C648" s="1815"/>
      <c r="D648" s="588" t="s">
        <v>1182</v>
      </c>
      <c r="E648" s="330">
        <f t="shared" si="15"/>
        <v>0</v>
      </c>
      <c r="F648" s="332">
        <f>バイオマス!U26</f>
        <v>0</v>
      </c>
      <c r="G648" s="320">
        <v>0.1</v>
      </c>
      <c r="H648" s="321" t="s">
        <v>1122</v>
      </c>
    </row>
    <row r="649" spans="1:8" ht="23.25" customHeight="1">
      <c r="A649" s="326"/>
      <c r="B649" s="319">
        <v>26</v>
      </c>
      <c r="C649" s="1815"/>
      <c r="D649" s="588" t="s">
        <v>1183</v>
      </c>
      <c r="E649" s="330">
        <f t="shared" si="15"/>
        <v>0</v>
      </c>
      <c r="F649" s="332">
        <f>バイオマス!U27</f>
        <v>0</v>
      </c>
      <c r="G649" s="320">
        <v>0.1</v>
      </c>
      <c r="H649" s="321" t="s">
        <v>1122</v>
      </c>
    </row>
    <row r="650" spans="1:8" ht="23.25" customHeight="1">
      <c r="A650" s="326"/>
      <c r="B650" s="319">
        <v>27</v>
      </c>
      <c r="C650" s="1814"/>
      <c r="D650" s="588" t="s">
        <v>1184</v>
      </c>
      <c r="E650" s="274" t="str">
        <f>IF(F650=0,"",F650)</f>
        <v/>
      </c>
      <c r="F650" s="331">
        <f>バイオマス!F27</f>
        <v>0</v>
      </c>
      <c r="G650" s="319" t="s">
        <v>699</v>
      </c>
      <c r="H650" s="321"/>
    </row>
    <row r="651" spans="1:8" ht="23.25" customHeight="1">
      <c r="A651" s="322" t="s">
        <v>1444</v>
      </c>
      <c r="B651" s="319">
        <v>1</v>
      </c>
      <c r="C651" s="300"/>
      <c r="D651" s="592" t="s">
        <v>1210</v>
      </c>
      <c r="E651" s="330">
        <f t="shared" si="15"/>
        <v>0</v>
      </c>
      <c r="F651" s="334">
        <f>その他!I5</f>
        <v>0</v>
      </c>
      <c r="G651" s="320" t="s">
        <v>1211</v>
      </c>
      <c r="H651" s="321" t="s">
        <v>1212</v>
      </c>
    </row>
    <row r="652" spans="1:8" ht="23.25" customHeight="1">
      <c r="A652" s="322"/>
      <c r="B652" s="319">
        <v>2</v>
      </c>
      <c r="C652" s="327" t="s">
        <v>1213</v>
      </c>
      <c r="D652" s="592" t="s">
        <v>1214</v>
      </c>
      <c r="E652" s="335" t="str">
        <f>IF(F652=0,"",F652)</f>
        <v/>
      </c>
      <c r="F652" s="336">
        <f>その他!C5</f>
        <v>0</v>
      </c>
      <c r="G652" s="319" t="s">
        <v>699</v>
      </c>
      <c r="H652" s="325"/>
    </row>
    <row r="653" spans="1:8" ht="23.25" customHeight="1">
      <c r="A653" s="322"/>
      <c r="B653" s="319">
        <v>3</v>
      </c>
      <c r="C653" s="327" t="s">
        <v>1215</v>
      </c>
      <c r="D653" s="592" t="s">
        <v>1216</v>
      </c>
      <c r="E653" s="335" t="str">
        <f>IF(F653=0,"",F653)</f>
        <v/>
      </c>
      <c r="F653" s="336">
        <f>その他!D5</f>
        <v>0</v>
      </c>
      <c r="G653" s="319" t="s">
        <v>699</v>
      </c>
      <c r="H653" s="325"/>
    </row>
    <row r="654" spans="1:8" ht="23.25" customHeight="1">
      <c r="A654" s="322"/>
      <c r="B654" s="319">
        <v>4</v>
      </c>
      <c r="C654" s="327" t="s">
        <v>1217</v>
      </c>
      <c r="D654" s="592" t="s">
        <v>1218</v>
      </c>
      <c r="E654" s="335" t="str">
        <f>IF(その他!E5="","",F654)</f>
        <v/>
      </c>
      <c r="F654" s="337">
        <f>その他!E5</f>
        <v>0</v>
      </c>
      <c r="G654" s="319" t="s">
        <v>658</v>
      </c>
      <c r="H654" s="325" t="s">
        <v>1275</v>
      </c>
    </row>
    <row r="655" spans="1:8" ht="23.25" customHeight="1">
      <c r="A655" s="322"/>
      <c r="B655" s="319">
        <v>5</v>
      </c>
      <c r="C655" s="300"/>
      <c r="D655" s="592" t="s">
        <v>1219</v>
      </c>
      <c r="E655" s="330">
        <f t="shared" ref="E655" si="16">F655</f>
        <v>0</v>
      </c>
      <c r="F655" s="334">
        <f>その他!I9</f>
        <v>0</v>
      </c>
      <c r="G655" s="320" t="s">
        <v>1211</v>
      </c>
      <c r="H655" s="321" t="s">
        <v>1212</v>
      </c>
    </row>
    <row r="656" spans="1:8" ht="23.25" customHeight="1">
      <c r="A656" s="322"/>
      <c r="B656" s="319">
        <v>6</v>
      </c>
      <c r="C656" s="327" t="s">
        <v>1213</v>
      </c>
      <c r="D656" s="592" t="s">
        <v>1220</v>
      </c>
      <c r="E656" s="335" t="str">
        <f>IF(F656=0,"",F656)</f>
        <v/>
      </c>
      <c r="F656" s="336">
        <f>その他!C9</f>
        <v>0</v>
      </c>
      <c r="G656" s="319" t="s">
        <v>699</v>
      </c>
      <c r="H656" s="325"/>
    </row>
    <row r="657" spans="1:8" ht="23.25" customHeight="1">
      <c r="A657" s="322"/>
      <c r="B657" s="319">
        <v>7</v>
      </c>
      <c r="C657" s="327" t="s">
        <v>1215</v>
      </c>
      <c r="D657" s="592" t="s">
        <v>1221</v>
      </c>
      <c r="E657" s="335" t="str">
        <f>IF(F657=0,"",F657)</f>
        <v/>
      </c>
      <c r="F657" s="336">
        <f>その他!D9</f>
        <v>0</v>
      </c>
      <c r="G657" s="319" t="s">
        <v>699</v>
      </c>
      <c r="H657" s="325"/>
    </row>
    <row r="658" spans="1:8" ht="23.25" customHeight="1">
      <c r="A658" s="322"/>
      <c r="B658" s="319">
        <v>8</v>
      </c>
      <c r="C658" s="327" t="s">
        <v>1217</v>
      </c>
      <c r="D658" s="592" t="s">
        <v>1222</v>
      </c>
      <c r="E658" s="335" t="str">
        <f>IF(F658=0,"",F658)</f>
        <v/>
      </c>
      <c r="F658" s="334">
        <f>その他!E9</f>
        <v>0</v>
      </c>
      <c r="G658" s="319" t="s">
        <v>699</v>
      </c>
      <c r="H658" s="325"/>
    </row>
    <row r="659" spans="1:8" ht="23.25" customHeight="1">
      <c r="A659" s="322"/>
      <c r="B659" s="319">
        <v>9</v>
      </c>
      <c r="C659" s="300"/>
      <c r="D659" s="592" t="s">
        <v>1223</v>
      </c>
      <c r="E659" s="330">
        <f t="shared" ref="E659" si="17">F659</f>
        <v>0</v>
      </c>
      <c r="F659" s="334">
        <f>その他!I13</f>
        <v>0</v>
      </c>
      <c r="G659" s="320" t="s">
        <v>1211</v>
      </c>
      <c r="H659" s="321" t="s">
        <v>1212</v>
      </c>
    </row>
    <row r="660" spans="1:8" ht="23.25" customHeight="1">
      <c r="A660" s="322"/>
      <c r="B660" s="319">
        <v>10</v>
      </c>
      <c r="C660" s="327" t="s">
        <v>1213</v>
      </c>
      <c r="D660" s="592" t="s">
        <v>1224</v>
      </c>
      <c r="E660" s="335" t="str">
        <f>IF(F660=0,"",F660)</f>
        <v/>
      </c>
      <c r="F660" s="336">
        <f>その他!C13</f>
        <v>0</v>
      </c>
      <c r="G660" s="319" t="s">
        <v>699</v>
      </c>
      <c r="H660" s="325"/>
    </row>
    <row r="661" spans="1:8" ht="23.25" customHeight="1">
      <c r="A661" s="322"/>
      <c r="B661" s="319">
        <v>11</v>
      </c>
      <c r="C661" s="327" t="s">
        <v>1215</v>
      </c>
      <c r="D661" s="592" t="s">
        <v>1225</v>
      </c>
      <c r="E661" s="335" t="str">
        <f>IF(F661=0,"",F661)</f>
        <v/>
      </c>
      <c r="F661" s="336">
        <f>その他!D13</f>
        <v>0</v>
      </c>
      <c r="G661" s="319" t="s">
        <v>699</v>
      </c>
      <c r="H661" s="325"/>
    </row>
    <row r="662" spans="1:8" ht="23.25" customHeight="1">
      <c r="A662" s="322"/>
      <c r="B662" s="319">
        <v>12</v>
      </c>
      <c r="C662" s="327" t="s">
        <v>1217</v>
      </c>
      <c r="D662" s="592" t="s">
        <v>1226</v>
      </c>
      <c r="E662" s="335" t="str">
        <f>IF(その他!E13="","",F662)</f>
        <v/>
      </c>
      <c r="F662" s="337">
        <f>その他!E13</f>
        <v>0</v>
      </c>
      <c r="G662" s="319" t="s">
        <v>658</v>
      </c>
      <c r="H662" s="325" t="s">
        <v>1275</v>
      </c>
    </row>
    <row r="663" spans="1:8" ht="23.25" customHeight="1">
      <c r="A663" s="322"/>
      <c r="B663" s="319">
        <v>13</v>
      </c>
      <c r="C663" s="300"/>
      <c r="D663" s="592" t="s">
        <v>1227</v>
      </c>
      <c r="E663" s="330">
        <f t="shared" ref="E663" si="18">F663</f>
        <v>0</v>
      </c>
      <c r="F663" s="334">
        <f>その他!I17</f>
        <v>0</v>
      </c>
      <c r="G663" s="320" t="s">
        <v>1211</v>
      </c>
      <c r="H663" s="321" t="s">
        <v>1212</v>
      </c>
    </row>
    <row r="664" spans="1:8" ht="23.25" customHeight="1">
      <c r="A664" s="322"/>
      <c r="B664" s="319">
        <v>14</v>
      </c>
      <c r="C664" s="327" t="s">
        <v>1213</v>
      </c>
      <c r="D664" s="592" t="s">
        <v>1228</v>
      </c>
      <c r="E664" s="335" t="str">
        <f>IF(F664=0,"",F664)</f>
        <v/>
      </c>
      <c r="F664" s="336">
        <f>その他!C17</f>
        <v>0</v>
      </c>
      <c r="G664" s="319" t="s">
        <v>699</v>
      </c>
      <c r="H664" s="325"/>
    </row>
    <row r="665" spans="1:8" ht="23.25" customHeight="1">
      <c r="A665" s="322"/>
      <c r="B665" s="319">
        <v>15</v>
      </c>
      <c r="C665" s="327" t="s">
        <v>1215</v>
      </c>
      <c r="D665" s="592" t="s">
        <v>1229</v>
      </c>
      <c r="E665" s="335" t="str">
        <f>IF(F665=0,"",F665)</f>
        <v/>
      </c>
      <c r="F665" s="336">
        <f>その他!D17</f>
        <v>0</v>
      </c>
      <c r="G665" s="319" t="s">
        <v>699</v>
      </c>
      <c r="H665" s="325"/>
    </row>
    <row r="666" spans="1:8" ht="23.25" customHeight="1">
      <c r="A666" s="322"/>
      <c r="B666" s="319">
        <v>16</v>
      </c>
      <c r="C666" s="327" t="s">
        <v>1217</v>
      </c>
      <c r="D666" s="592" t="s">
        <v>1230</v>
      </c>
      <c r="E666" s="335" t="str">
        <f>IF(その他!E17="","",F666)</f>
        <v/>
      </c>
      <c r="F666" s="334">
        <f>その他!E17</f>
        <v>0</v>
      </c>
      <c r="G666" s="319" t="s">
        <v>658</v>
      </c>
      <c r="H666" s="325" t="s">
        <v>1275</v>
      </c>
    </row>
    <row r="667" spans="1:8" ht="23.25" customHeight="1">
      <c r="A667" s="322"/>
      <c r="B667" s="319">
        <v>17</v>
      </c>
      <c r="C667" s="300"/>
      <c r="D667" s="592" t="s">
        <v>1231</v>
      </c>
      <c r="E667" s="330">
        <f t="shared" ref="E667" si="19">F667</f>
        <v>0</v>
      </c>
      <c r="F667" s="334">
        <f>その他!I21</f>
        <v>0</v>
      </c>
      <c r="G667" s="320" t="s">
        <v>1211</v>
      </c>
      <c r="H667" s="321" t="s">
        <v>1212</v>
      </c>
    </row>
    <row r="668" spans="1:8" ht="23.25" customHeight="1">
      <c r="A668" s="322"/>
      <c r="B668" s="319">
        <v>18</v>
      </c>
      <c r="C668" s="327" t="s">
        <v>1213</v>
      </c>
      <c r="D668" s="592" t="s">
        <v>1232</v>
      </c>
      <c r="E668" s="335" t="str">
        <f>IF(F668=0,"",F668)</f>
        <v/>
      </c>
      <c r="F668" s="336">
        <f>その他!C21</f>
        <v>0</v>
      </c>
      <c r="G668" s="319" t="s">
        <v>699</v>
      </c>
      <c r="H668" s="325"/>
    </row>
    <row r="669" spans="1:8" ht="23.25" customHeight="1">
      <c r="A669" s="322"/>
      <c r="B669" s="319">
        <v>19</v>
      </c>
      <c r="C669" s="327" t="s">
        <v>1215</v>
      </c>
      <c r="D669" s="592" t="s">
        <v>1233</v>
      </c>
      <c r="E669" s="335" t="str">
        <f>IF(F669=0,"",F669)</f>
        <v/>
      </c>
      <c r="F669" s="336">
        <f>その他!D21</f>
        <v>0</v>
      </c>
      <c r="G669" s="319" t="s">
        <v>699</v>
      </c>
      <c r="H669" s="325"/>
    </row>
    <row r="670" spans="1:8" ht="23.25" customHeight="1">
      <c r="A670" s="322"/>
      <c r="B670" s="319">
        <v>20</v>
      </c>
      <c r="C670" s="327" t="s">
        <v>1217</v>
      </c>
      <c r="D670" s="592" t="s">
        <v>1234</v>
      </c>
      <c r="E670" s="335" t="str">
        <f>IF(その他!E21="","",F670)</f>
        <v/>
      </c>
      <c r="F670" s="337">
        <f>その他!E21</f>
        <v>0</v>
      </c>
      <c r="G670" s="319" t="s">
        <v>658</v>
      </c>
      <c r="H670" s="325" t="s">
        <v>1275</v>
      </c>
    </row>
    <row r="671" spans="1:8" ht="23.25" customHeight="1">
      <c r="A671" s="322"/>
      <c r="B671" s="319">
        <v>21</v>
      </c>
      <c r="C671" s="300"/>
      <c r="D671" s="592" t="s">
        <v>1235</v>
      </c>
      <c r="E671" s="330">
        <f t="shared" ref="E671" si="20">F671</f>
        <v>0</v>
      </c>
      <c r="F671" s="334">
        <f>その他!I25</f>
        <v>0</v>
      </c>
      <c r="G671" s="320" t="s">
        <v>1211</v>
      </c>
      <c r="H671" s="321" t="s">
        <v>1212</v>
      </c>
    </row>
    <row r="672" spans="1:8" ht="23.25" customHeight="1">
      <c r="A672" s="322"/>
      <c r="B672" s="319">
        <v>22</v>
      </c>
      <c r="C672" s="327" t="s">
        <v>1213</v>
      </c>
      <c r="D672" s="592" t="s">
        <v>1236</v>
      </c>
      <c r="E672" s="335" t="str">
        <f>IF(F672=0,"",F672)</f>
        <v/>
      </c>
      <c r="F672" s="336">
        <f>その他!C25</f>
        <v>0</v>
      </c>
      <c r="G672" s="319" t="s">
        <v>699</v>
      </c>
      <c r="H672" s="325"/>
    </row>
    <row r="673" spans="1:11" ht="23.25" customHeight="1">
      <c r="A673" s="322"/>
      <c r="B673" s="319">
        <v>23</v>
      </c>
      <c r="C673" s="327" t="s">
        <v>1215</v>
      </c>
      <c r="D673" s="592" t="s">
        <v>1237</v>
      </c>
      <c r="E673" s="335" t="str">
        <f>IF(F673=0,"",F673)</f>
        <v/>
      </c>
      <c r="F673" s="336">
        <f>その他!D25</f>
        <v>0</v>
      </c>
      <c r="G673" s="319" t="s">
        <v>699</v>
      </c>
      <c r="H673" s="325"/>
    </row>
    <row r="674" spans="1:11" ht="23.25" customHeight="1">
      <c r="A674" s="322"/>
      <c r="B674" s="319">
        <v>24</v>
      </c>
      <c r="C674" s="327" t="s">
        <v>1217</v>
      </c>
      <c r="D674" s="592" t="s">
        <v>1238</v>
      </c>
      <c r="E674" s="335" t="str">
        <f>IF(その他!E25="","",F674)</f>
        <v/>
      </c>
      <c r="F674" s="337">
        <f>その他!E25</f>
        <v>0</v>
      </c>
      <c r="G674" s="319" t="s">
        <v>658</v>
      </c>
      <c r="H674" s="325" t="s">
        <v>1275</v>
      </c>
    </row>
    <row r="675" spans="1:11" ht="22.95" customHeight="1">
      <c r="A675" s="367" t="s">
        <v>1443</v>
      </c>
      <c r="B675" s="305">
        <v>1</v>
      </c>
      <c r="C675" s="305"/>
      <c r="D675" s="579" t="s">
        <v>1375</v>
      </c>
      <c r="E675" s="335" t="str">
        <f>IF(F675=0,"",F675)</f>
        <v/>
      </c>
      <c r="F675" s="303" t="str">
        <f>環境性能評価書!J5</f>
        <v/>
      </c>
      <c r="G675" s="278" t="s">
        <v>1424</v>
      </c>
      <c r="H675" s="278"/>
    </row>
    <row r="676" spans="1:11" ht="23.25" customHeight="1">
      <c r="A676" s="367"/>
      <c r="B676" s="305">
        <v>2</v>
      </c>
      <c r="C676" s="305"/>
      <c r="D676" s="579" t="s">
        <v>1376</v>
      </c>
      <c r="E676" s="335" t="str">
        <f t="shared" ref="E676:E680" si="21">IF(F676=0,"",F676)</f>
        <v/>
      </c>
      <c r="F676" s="303" t="str">
        <f>環境性能評価書!J6</f>
        <v/>
      </c>
      <c r="G676" s="278" t="s">
        <v>1424</v>
      </c>
      <c r="H676" s="278"/>
    </row>
    <row r="677" spans="1:11" ht="23.25" customHeight="1">
      <c r="A677" s="367"/>
      <c r="B677" s="305">
        <v>3</v>
      </c>
      <c r="C677" s="305"/>
      <c r="D677" s="579" t="s">
        <v>1377</v>
      </c>
      <c r="E677" s="335" t="str">
        <f t="shared" si="21"/>
        <v/>
      </c>
      <c r="F677" s="303" t="str">
        <f>環境性能評価書!J7</f>
        <v/>
      </c>
      <c r="G677" s="278" t="s">
        <v>1424</v>
      </c>
      <c r="H677" s="278"/>
    </row>
    <row r="678" spans="1:11" ht="23.25" customHeight="1">
      <c r="A678" s="367"/>
      <c r="B678" s="305">
        <v>4</v>
      </c>
      <c r="C678" s="305"/>
      <c r="D678" s="579" t="s">
        <v>1378</v>
      </c>
      <c r="E678" s="335" t="str">
        <f t="shared" si="21"/>
        <v/>
      </c>
      <c r="F678" s="311" t="str">
        <f>環境性能評価書!J8</f>
        <v/>
      </c>
      <c r="G678" s="278" t="s">
        <v>1425</v>
      </c>
      <c r="H678" s="278" t="s">
        <v>1426</v>
      </c>
    </row>
    <row r="679" spans="1:11" ht="23.25" customHeight="1">
      <c r="A679" s="367"/>
      <c r="B679" s="305">
        <v>5</v>
      </c>
      <c r="C679" s="305"/>
      <c r="D679" s="579" t="s">
        <v>1379</v>
      </c>
      <c r="E679" s="335" t="str">
        <f t="shared" si="21"/>
        <v/>
      </c>
      <c r="F679" s="311" t="str">
        <f>環境性能評価書!T8</f>
        <v/>
      </c>
      <c r="G679" s="278" t="s">
        <v>1425</v>
      </c>
      <c r="H679" s="278" t="s">
        <v>1426</v>
      </c>
    </row>
    <row r="680" spans="1:11" ht="23.25" customHeight="1">
      <c r="A680" s="367"/>
      <c r="B680" s="305">
        <v>6</v>
      </c>
      <c r="C680" s="305"/>
      <c r="D680" s="579" t="s">
        <v>1380</v>
      </c>
      <c r="E680" s="335" t="str">
        <f t="shared" si="21"/>
        <v/>
      </c>
      <c r="F680" s="311" t="str">
        <f>環境性能評価書!J9</f>
        <v/>
      </c>
      <c r="G680" s="278" t="s">
        <v>1425</v>
      </c>
      <c r="H680" s="278" t="s">
        <v>1426</v>
      </c>
    </row>
    <row r="681" spans="1:11" ht="23.25" customHeight="1">
      <c r="A681" s="367"/>
      <c r="B681" s="305">
        <v>7</v>
      </c>
      <c r="C681" s="305" t="s">
        <v>1408</v>
      </c>
      <c r="D681" s="579" t="s">
        <v>1381</v>
      </c>
      <c r="E681" s="368" t="str">
        <f>IF(F681="","",F681)</f>
        <v/>
      </c>
      <c r="F681" s="372" t="str">
        <f>環境性能評価書!J15</f>
        <v/>
      </c>
      <c r="G681" s="278" t="s">
        <v>1425</v>
      </c>
      <c r="H681" s="278" t="s">
        <v>1427</v>
      </c>
    </row>
    <row r="682" spans="1:11" ht="23.25" customHeight="1">
      <c r="A682" s="367"/>
      <c r="B682" s="305">
        <v>8</v>
      </c>
      <c r="C682" s="305" t="s">
        <v>1408</v>
      </c>
      <c r="D682" s="579" t="s">
        <v>1382</v>
      </c>
      <c r="E682" s="373">
        <f ca="1">住宅以外の用途!AF8</f>
        <v>1</v>
      </c>
      <c r="F682" s="304" t="str">
        <f>環境性能評価書!Z15</f>
        <v/>
      </c>
      <c r="G682" s="278" t="s">
        <v>1436</v>
      </c>
      <c r="H682" s="278" t="s">
        <v>1432</v>
      </c>
    </row>
    <row r="683" spans="1:11" ht="23.25" customHeight="1">
      <c r="A683" s="367"/>
      <c r="B683" s="305">
        <v>9</v>
      </c>
      <c r="C683" s="896" t="s">
        <v>1409</v>
      </c>
      <c r="D683" s="579" t="s">
        <v>1384</v>
      </c>
      <c r="E683" s="368" t="str">
        <f>IF(環境性能評価書!J21="","",F683)</f>
        <v/>
      </c>
      <c r="F683" s="372" t="str">
        <f>環境性能評価書!J21</f>
        <v/>
      </c>
      <c r="G683" s="278" t="s">
        <v>1425</v>
      </c>
      <c r="H683" s="278" t="s">
        <v>1427</v>
      </c>
      <c r="I683" s="643" t="s">
        <v>1587</v>
      </c>
      <c r="J683" s="646">
        <v>43865</v>
      </c>
      <c r="K683" s="307" t="s">
        <v>1703</v>
      </c>
    </row>
    <row r="684" spans="1:11" ht="23.25" customHeight="1">
      <c r="A684" s="367"/>
      <c r="B684" s="305">
        <v>10</v>
      </c>
      <c r="C684" s="897" t="s">
        <v>1409</v>
      </c>
      <c r="D684" s="579" t="s">
        <v>1385</v>
      </c>
      <c r="E684" s="368" t="str">
        <f>IF(環境性能評価書!T21="","",F684)</f>
        <v/>
      </c>
      <c r="F684" s="372" t="str">
        <f>環境性能評価書!T21</f>
        <v/>
      </c>
      <c r="G684" s="278" t="s">
        <v>1425</v>
      </c>
      <c r="H684" s="278" t="s">
        <v>1427</v>
      </c>
      <c r="I684" s="643" t="s">
        <v>1587</v>
      </c>
      <c r="J684" s="646">
        <v>43865</v>
      </c>
      <c r="K684" s="307" t="s">
        <v>1703</v>
      </c>
    </row>
    <row r="685" spans="1:11" ht="23.25" customHeight="1">
      <c r="A685" s="367"/>
      <c r="B685" s="305">
        <v>11</v>
      </c>
      <c r="C685" s="897" t="s">
        <v>1409</v>
      </c>
      <c r="D685" s="579" t="s">
        <v>1386</v>
      </c>
      <c r="E685" s="368" t="str">
        <f>IF(環境性能評価書!J22="","",F685)</f>
        <v/>
      </c>
      <c r="F685" s="372" t="str">
        <f>環境性能評価書!J22</f>
        <v/>
      </c>
      <c r="G685" s="278" t="s">
        <v>1425</v>
      </c>
      <c r="H685" s="278" t="s">
        <v>1427</v>
      </c>
      <c r="I685" s="643" t="s">
        <v>1587</v>
      </c>
      <c r="J685" s="646">
        <v>43865</v>
      </c>
      <c r="K685" s="307" t="s">
        <v>1703</v>
      </c>
    </row>
    <row r="686" spans="1:11" ht="23.25" customHeight="1">
      <c r="A686" s="367"/>
      <c r="B686" s="305">
        <v>12</v>
      </c>
      <c r="C686" s="897" t="s">
        <v>1409</v>
      </c>
      <c r="D686" s="579" t="s">
        <v>1387</v>
      </c>
      <c r="E686" s="368" t="str">
        <f>IF(環境性能評価書!T22="","",F686)</f>
        <v/>
      </c>
      <c r="F686" s="372" t="str">
        <f>環境性能評価書!T22</f>
        <v/>
      </c>
      <c r="G686" s="278" t="s">
        <v>1425</v>
      </c>
      <c r="H686" s="278" t="s">
        <v>1427</v>
      </c>
      <c r="I686" s="643" t="s">
        <v>1587</v>
      </c>
      <c r="J686" s="646">
        <v>43865</v>
      </c>
      <c r="K686" s="307" t="s">
        <v>1703</v>
      </c>
    </row>
    <row r="687" spans="1:11" ht="23.25" customHeight="1">
      <c r="A687" s="367"/>
      <c r="B687" s="305">
        <v>13</v>
      </c>
      <c r="C687" s="897" t="s">
        <v>1409</v>
      </c>
      <c r="D687" s="579" t="s">
        <v>1388</v>
      </c>
      <c r="E687" s="368" t="str">
        <f>IF(環境性能評価書!J23="","",F687)</f>
        <v/>
      </c>
      <c r="F687" s="372" t="str">
        <f>環境性能評価書!J23</f>
        <v/>
      </c>
      <c r="G687" s="278" t="s">
        <v>1425</v>
      </c>
      <c r="H687" s="278" t="s">
        <v>1427</v>
      </c>
      <c r="I687" s="643" t="s">
        <v>1587</v>
      </c>
      <c r="J687" s="646">
        <v>43865</v>
      </c>
      <c r="K687" s="307" t="s">
        <v>1703</v>
      </c>
    </row>
    <row r="688" spans="1:11" ht="23.25" customHeight="1">
      <c r="A688" s="367"/>
      <c r="B688" s="305">
        <v>14</v>
      </c>
      <c r="C688" s="897" t="s">
        <v>1409</v>
      </c>
      <c r="D688" s="579" t="s">
        <v>1389</v>
      </c>
      <c r="E688" s="373">
        <f ca="1">住宅以外の用途!AF32</f>
        <v>1</v>
      </c>
      <c r="F688" s="304" t="str">
        <f>環境性能評価書!Z20</f>
        <v/>
      </c>
      <c r="G688" s="278" t="s">
        <v>1436</v>
      </c>
      <c r="H688" s="278" t="s">
        <v>1432</v>
      </c>
      <c r="I688" s="643" t="s">
        <v>1587</v>
      </c>
      <c r="J688" s="646">
        <v>43865</v>
      </c>
      <c r="K688" s="307" t="s">
        <v>1703</v>
      </c>
    </row>
    <row r="689" spans="1:11" ht="23.25" customHeight="1">
      <c r="A689" s="367"/>
      <c r="B689" s="305">
        <v>15</v>
      </c>
      <c r="C689" s="897" t="s">
        <v>1702</v>
      </c>
      <c r="D689" s="579" t="s">
        <v>1390</v>
      </c>
      <c r="E689" s="373" t="str">
        <f>環境性能評価書!AG25</f>
        <v/>
      </c>
      <c r="F689" s="304" t="str">
        <f>環境性能評価書!K25</f>
        <v/>
      </c>
      <c r="G689" s="278" t="s">
        <v>1439</v>
      </c>
      <c r="H689" s="278" t="s">
        <v>1438</v>
      </c>
      <c r="I689" s="643" t="s">
        <v>1587</v>
      </c>
      <c r="J689" s="646">
        <v>43865</v>
      </c>
      <c r="K689" s="307" t="s">
        <v>1703</v>
      </c>
    </row>
    <row r="690" spans="1:11" ht="23.25" customHeight="1">
      <c r="A690" s="367"/>
      <c r="B690" s="305">
        <v>16</v>
      </c>
      <c r="C690" s="897" t="s">
        <v>1702</v>
      </c>
      <c r="D690" s="579" t="s">
        <v>1391</v>
      </c>
      <c r="E690" s="373" t="str">
        <f>環境性能評価書!AG30</f>
        <v/>
      </c>
      <c r="F690" s="304" t="str">
        <f>環境性能評価書!N26</f>
        <v/>
      </c>
      <c r="G690" s="278" t="s">
        <v>1440</v>
      </c>
      <c r="H690" s="278" t="s">
        <v>1441</v>
      </c>
      <c r="I690" s="643" t="s">
        <v>1587</v>
      </c>
      <c r="J690" s="646">
        <v>43865</v>
      </c>
      <c r="K690" s="307" t="s">
        <v>1703</v>
      </c>
    </row>
    <row r="691" spans="1:11" ht="23.25" customHeight="1">
      <c r="A691" s="367"/>
      <c r="B691" s="305">
        <v>17</v>
      </c>
      <c r="C691" s="897" t="s">
        <v>1702</v>
      </c>
      <c r="D691" s="579" t="s">
        <v>1392</v>
      </c>
      <c r="E691" s="373">
        <f ca="1">住宅以外の用途!AF40</f>
        <v>1</v>
      </c>
      <c r="F691" s="304" t="str">
        <f>環境性能評価書!Z24</f>
        <v/>
      </c>
      <c r="G691" s="278" t="s">
        <v>1428</v>
      </c>
      <c r="H691" s="278" t="s">
        <v>1432</v>
      </c>
      <c r="I691" s="643" t="s">
        <v>1587</v>
      </c>
      <c r="J691" s="646">
        <v>43865</v>
      </c>
      <c r="K691" s="307" t="s">
        <v>1703</v>
      </c>
    </row>
    <row r="692" spans="1:11" ht="23.25" customHeight="1">
      <c r="A692" s="367"/>
      <c r="B692" s="305">
        <v>18</v>
      </c>
      <c r="C692" s="896" t="s">
        <v>1383</v>
      </c>
      <c r="D692" s="579" t="s">
        <v>1393</v>
      </c>
      <c r="E692" s="368" t="str">
        <f>IF(環境性能評価書!J18="","",F692)</f>
        <v/>
      </c>
      <c r="F692" s="372" t="str">
        <f>環境性能評価書!J18</f>
        <v/>
      </c>
      <c r="G692" s="278" t="s">
        <v>1425</v>
      </c>
      <c r="H692" s="278" t="s">
        <v>1427</v>
      </c>
      <c r="I692" s="643" t="s">
        <v>1587</v>
      </c>
      <c r="J692" s="646">
        <v>43865</v>
      </c>
      <c r="K692" s="307" t="s">
        <v>1704</v>
      </c>
    </row>
    <row r="693" spans="1:11" ht="23.25" customHeight="1">
      <c r="A693" s="367"/>
      <c r="B693" s="305">
        <v>19</v>
      </c>
      <c r="C693" s="897" t="s">
        <v>1383</v>
      </c>
      <c r="D693" s="579" t="s">
        <v>1394</v>
      </c>
      <c r="E693" s="373" t="str">
        <f>住宅以外の用途!AJ56</f>
        <v/>
      </c>
      <c r="F693" s="304" t="str">
        <f>環境性能評価書!U18</f>
        <v/>
      </c>
      <c r="G693" s="271" t="s">
        <v>1616</v>
      </c>
      <c r="H693" s="271" t="s">
        <v>1617</v>
      </c>
      <c r="I693" s="643" t="s">
        <v>1587</v>
      </c>
      <c r="J693" s="646">
        <v>43847</v>
      </c>
      <c r="K693" s="649" t="s">
        <v>1618</v>
      </c>
    </row>
    <row r="694" spans="1:11" ht="23.25" customHeight="1">
      <c r="A694" s="367"/>
      <c r="B694" s="305">
        <v>20</v>
      </c>
      <c r="C694" s="897" t="s">
        <v>1383</v>
      </c>
      <c r="D694" s="579" t="s">
        <v>1395</v>
      </c>
      <c r="E694" s="373">
        <f ca="1">住宅以外の用途!AF49</f>
        <v>1</v>
      </c>
      <c r="F694" s="304" t="str">
        <f>環境性能評価書!Z18</f>
        <v/>
      </c>
      <c r="G694" s="278" t="s">
        <v>1428</v>
      </c>
      <c r="H694" s="278" t="s">
        <v>1432</v>
      </c>
      <c r="I694" s="643" t="s">
        <v>1587</v>
      </c>
      <c r="J694" s="646">
        <v>43865</v>
      </c>
      <c r="K694" s="307" t="s">
        <v>1704</v>
      </c>
    </row>
    <row r="695" spans="1:11" ht="23.25" customHeight="1">
      <c r="A695" s="367"/>
      <c r="B695" s="305">
        <v>21</v>
      </c>
      <c r="C695" s="305" t="s">
        <v>1410</v>
      </c>
      <c r="D695" s="579" t="s">
        <v>1396</v>
      </c>
      <c r="E695" s="373" t="str">
        <f>F695</f>
        <v/>
      </c>
      <c r="F695" s="304" t="str">
        <f>環境性能評価書!V29</f>
        <v/>
      </c>
      <c r="G695" s="278" t="s">
        <v>1433</v>
      </c>
      <c r="H695" s="278" t="s">
        <v>1429</v>
      </c>
      <c r="I695" s="643" t="s">
        <v>1587</v>
      </c>
    </row>
    <row r="696" spans="1:11" ht="23.25" customHeight="1">
      <c r="A696" s="367"/>
      <c r="B696" s="305">
        <v>22</v>
      </c>
      <c r="C696" s="305" t="s">
        <v>1411</v>
      </c>
      <c r="D696" s="579" t="s">
        <v>1412</v>
      </c>
      <c r="E696" s="373" t="str">
        <f t="shared" ref="E696:E697" si="22">F696</f>
        <v/>
      </c>
      <c r="F696" s="304" t="str">
        <f>環境性能評価書!V30</f>
        <v/>
      </c>
      <c r="G696" s="278" t="s">
        <v>1434</v>
      </c>
      <c r="H696" s="278" t="s">
        <v>1430</v>
      </c>
    </row>
    <row r="697" spans="1:11" ht="23.25" customHeight="1">
      <c r="A697" s="367"/>
      <c r="B697" s="305">
        <v>23</v>
      </c>
      <c r="C697" s="305" t="s">
        <v>1413</v>
      </c>
      <c r="D697" s="579" t="s">
        <v>1397</v>
      </c>
      <c r="E697" s="373" t="str">
        <f t="shared" si="22"/>
        <v/>
      </c>
      <c r="F697" s="304" t="str">
        <f>環境性能評価書!V31</f>
        <v/>
      </c>
      <c r="G697" s="278" t="s">
        <v>1435</v>
      </c>
      <c r="H697" s="278" t="s">
        <v>1431</v>
      </c>
    </row>
    <row r="698" spans="1:11" ht="23.25" customHeight="1">
      <c r="A698" s="367"/>
      <c r="B698" s="305">
        <v>24</v>
      </c>
      <c r="C698" s="305" t="s">
        <v>1414</v>
      </c>
      <c r="D698" s="579" t="s">
        <v>1398</v>
      </c>
      <c r="E698" s="373">
        <f ca="1">住宅以外の用途!AF145</f>
        <v>1</v>
      </c>
      <c r="F698" s="304" t="str">
        <f>環境性能評価書!Z28</f>
        <v/>
      </c>
      <c r="G698" s="278" t="s">
        <v>1428</v>
      </c>
      <c r="H698" s="278" t="s">
        <v>1432</v>
      </c>
    </row>
    <row r="699" spans="1:11" ht="23.25" customHeight="1">
      <c r="A699" s="367"/>
      <c r="B699" s="305">
        <v>25</v>
      </c>
      <c r="C699" s="305" t="s">
        <v>1415</v>
      </c>
      <c r="D699" s="579" t="s">
        <v>1399</v>
      </c>
      <c r="E699" s="373" t="str">
        <f>環境性能評価書!AG37</f>
        <v/>
      </c>
      <c r="F699" s="304" t="str">
        <f>環境性能評価書!H34</f>
        <v/>
      </c>
      <c r="G699" s="278" t="s">
        <v>1483</v>
      </c>
      <c r="H699" s="278" t="s">
        <v>1481</v>
      </c>
    </row>
    <row r="700" spans="1:11" ht="23.25" customHeight="1">
      <c r="A700" s="367"/>
      <c r="B700" s="305">
        <v>26</v>
      </c>
      <c r="C700" s="305" t="s">
        <v>1416</v>
      </c>
      <c r="D700" s="579" t="s">
        <v>1400</v>
      </c>
      <c r="E700" s="373" t="str">
        <f>環境性能評価書!AG41</f>
        <v/>
      </c>
      <c r="F700" s="304" t="str">
        <f>環境性能評価書!H36</f>
        <v/>
      </c>
      <c r="G700" s="278" t="s">
        <v>1484</v>
      </c>
      <c r="H700" s="278" t="s">
        <v>1482</v>
      </c>
    </row>
    <row r="701" spans="1:11" ht="23.25" customHeight="1">
      <c r="A701" s="367"/>
      <c r="B701" s="305">
        <v>27</v>
      </c>
      <c r="C701" s="305" t="s">
        <v>1417</v>
      </c>
      <c r="D701" s="579" t="s">
        <v>1401</v>
      </c>
      <c r="E701" s="373" t="str">
        <f>環境性能評価書!AG45</f>
        <v/>
      </c>
      <c r="F701" s="304" t="str">
        <f>環境性能評価書!H38</f>
        <v/>
      </c>
      <c r="G701" s="278" t="s">
        <v>1485</v>
      </c>
      <c r="H701" s="278" t="s">
        <v>1486</v>
      </c>
    </row>
    <row r="702" spans="1:11" ht="23.25" customHeight="1">
      <c r="A702" s="367"/>
      <c r="B702" s="305">
        <v>28</v>
      </c>
      <c r="C702" s="305" t="s">
        <v>1418</v>
      </c>
      <c r="D702" s="579" t="s">
        <v>1402</v>
      </c>
      <c r="E702" s="373">
        <f ca="1">住宅以外の用途!AF158</f>
        <v>1</v>
      </c>
      <c r="F702" s="304" t="str">
        <f>環境性能評価書!Z32</f>
        <v/>
      </c>
      <c r="G702" s="278" t="s">
        <v>1428</v>
      </c>
      <c r="H702" s="278" t="s">
        <v>1432</v>
      </c>
    </row>
    <row r="703" spans="1:11" ht="23.25" customHeight="1">
      <c r="A703" s="367"/>
      <c r="B703" s="305">
        <v>29</v>
      </c>
      <c r="C703" s="305" t="s">
        <v>1419</v>
      </c>
      <c r="D703" s="579" t="s">
        <v>1403</v>
      </c>
      <c r="E703" s="368" t="str">
        <f>IF(環境性能評価書!T41="","",F703)</f>
        <v/>
      </c>
      <c r="F703" s="372" t="str">
        <f>環境性能評価書!T41</f>
        <v/>
      </c>
      <c r="G703" s="278" t="s">
        <v>1425</v>
      </c>
      <c r="H703" s="278" t="s">
        <v>1427</v>
      </c>
    </row>
    <row r="704" spans="1:11" ht="23.25" customHeight="1">
      <c r="A704" s="367"/>
      <c r="B704" s="305">
        <v>30</v>
      </c>
      <c r="C704" s="305" t="s">
        <v>1419</v>
      </c>
      <c r="D704" s="579" t="s">
        <v>1404</v>
      </c>
      <c r="E704" s="373">
        <f ca="1">住宅以外の用途!AF189</f>
        <v>1</v>
      </c>
      <c r="F704" s="304" t="str">
        <f>環境性能評価書!Z40</f>
        <v/>
      </c>
      <c r="G704" s="278" t="s">
        <v>1428</v>
      </c>
      <c r="H704" s="278" t="s">
        <v>1432</v>
      </c>
    </row>
    <row r="705" spans="1:8" ht="23.25" customHeight="1">
      <c r="A705" s="367"/>
      <c r="B705" s="305">
        <v>31</v>
      </c>
      <c r="C705" s="305" t="s">
        <v>1420</v>
      </c>
      <c r="D705" s="579" t="s">
        <v>1405</v>
      </c>
      <c r="E705" s="373" t="str">
        <f>F705</f>
        <v/>
      </c>
      <c r="F705" s="304" t="str">
        <f>環境性能評価書!V43</f>
        <v/>
      </c>
      <c r="G705" s="278" t="s">
        <v>1433</v>
      </c>
      <c r="H705" s="278" t="s">
        <v>1429</v>
      </c>
    </row>
    <row r="706" spans="1:8" ht="23.25" customHeight="1">
      <c r="A706" s="367"/>
      <c r="B706" s="305">
        <v>32</v>
      </c>
      <c r="C706" s="305" t="s">
        <v>1421</v>
      </c>
      <c r="D706" s="579" t="s">
        <v>1406</v>
      </c>
      <c r="E706" s="373" t="str">
        <f>F706</f>
        <v/>
      </c>
      <c r="F706" s="304" t="str">
        <f>環境性能評価書!V44</f>
        <v/>
      </c>
      <c r="G706" s="278" t="s">
        <v>1433</v>
      </c>
      <c r="H706" s="278" t="s">
        <v>1429</v>
      </c>
    </row>
    <row r="707" spans="1:8" ht="23.25" customHeight="1">
      <c r="A707" s="367"/>
      <c r="B707" s="305">
        <v>33</v>
      </c>
      <c r="C707" s="305" t="s">
        <v>1422</v>
      </c>
      <c r="D707" s="579" t="s">
        <v>1407</v>
      </c>
      <c r="E707" s="373" t="str">
        <f>F707</f>
        <v/>
      </c>
      <c r="F707" s="304" t="str">
        <f>環境性能評価書!V45</f>
        <v/>
      </c>
      <c r="G707" s="278" t="s">
        <v>1433</v>
      </c>
      <c r="H707" s="278" t="s">
        <v>1429</v>
      </c>
    </row>
    <row r="708" spans="1:8" ht="23.25" customHeight="1">
      <c r="A708" s="367"/>
      <c r="B708" s="305">
        <v>34</v>
      </c>
      <c r="C708" s="305" t="s">
        <v>1423</v>
      </c>
      <c r="D708" s="579" t="s">
        <v>1442</v>
      </c>
      <c r="E708" s="373">
        <f ca="1">住宅以外の用途!AF196</f>
        <v>1</v>
      </c>
      <c r="F708" s="304" t="str">
        <f>環境性能評価書!Z42</f>
        <v/>
      </c>
      <c r="G708" s="278" t="s">
        <v>1428</v>
      </c>
      <c r="H708" s="278" t="s">
        <v>1432</v>
      </c>
    </row>
  </sheetData>
  <mergeCells count="22">
    <mergeCell ref="C643:C650"/>
    <mergeCell ref="C624:C627"/>
    <mergeCell ref="C628:C631"/>
    <mergeCell ref="C632:C634"/>
    <mergeCell ref="C635:C637"/>
    <mergeCell ref="C638:C640"/>
    <mergeCell ref="C600:C608"/>
    <mergeCell ref="C609:C610"/>
    <mergeCell ref="C611:C612"/>
    <mergeCell ref="C615:C623"/>
    <mergeCell ref="C641:C642"/>
    <mergeCell ref="C613:C614"/>
    <mergeCell ref="C557:C566"/>
    <mergeCell ref="C568:C574"/>
    <mergeCell ref="C575:C581"/>
    <mergeCell ref="C582:C593"/>
    <mergeCell ref="C594:C599"/>
    <mergeCell ref="C2:C17"/>
    <mergeCell ref="C18:C19"/>
    <mergeCell ref="C20:C49"/>
    <mergeCell ref="C50:C51"/>
    <mergeCell ref="C550:C55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DA314"/>
  <sheetViews>
    <sheetView showGridLines="0" zoomScale="85" zoomScaleNormal="85" zoomScaleSheetLayoutView="70" workbookViewId="0"/>
  </sheetViews>
  <sheetFormatPr defaultColWidth="8.59765625" defaultRowHeight="15"/>
  <cols>
    <col min="1" max="1" width="0.59765625" style="83" customWidth="1"/>
    <col min="2" max="2" width="12" style="83" customWidth="1"/>
    <col min="3" max="4" width="11.09765625" style="83" customWidth="1"/>
    <col min="5" max="24" width="3.19921875" style="65" customWidth="1"/>
    <col min="25" max="25" width="0.59765625" style="83" customWidth="1"/>
    <col min="26" max="26" width="1.09765625" style="83" customWidth="1"/>
    <col min="27" max="27" width="15.59765625" style="83" hidden="1" customWidth="1"/>
    <col min="28" max="28" width="2.09765625" style="83" hidden="1" customWidth="1"/>
    <col min="29" max="29" width="2.59765625" style="83" hidden="1" customWidth="1"/>
    <col min="30" max="30" width="4.19921875" style="83" hidden="1" customWidth="1"/>
    <col min="31" max="31" width="5.59765625" style="83" hidden="1" customWidth="1"/>
    <col min="32" max="33" width="2.09765625" style="83" hidden="1" customWidth="1"/>
    <col min="34" max="34" width="4.09765625" style="83" hidden="1" customWidth="1"/>
    <col min="35" max="35" width="13.59765625" style="83" hidden="1" customWidth="1"/>
    <col min="36" max="36" width="2.09765625" style="83" hidden="1" customWidth="1"/>
    <col min="37" max="37" width="3.59765625" style="83" hidden="1" customWidth="1"/>
    <col min="38" max="38" width="5.5" style="83" hidden="1" customWidth="1"/>
    <col min="39" max="39" width="12.69921875" style="83" hidden="1" customWidth="1"/>
    <col min="40" max="41" width="2.09765625" style="83" hidden="1" customWidth="1"/>
    <col min="42" max="42" width="4.59765625" style="83" hidden="1" customWidth="1"/>
    <col min="43" max="43" width="4.69921875" style="83" hidden="1" customWidth="1"/>
    <col min="44" max="44" width="12.19921875" style="83" hidden="1" customWidth="1"/>
    <col min="45" max="45" width="17.19921875" style="83" hidden="1" customWidth="1"/>
    <col min="46" max="46" width="3.59765625" style="83" hidden="1" customWidth="1"/>
    <col min="47" max="47" width="10.59765625" style="83" hidden="1" customWidth="1"/>
    <col min="48" max="48" width="6.59765625" style="83" hidden="1" customWidth="1"/>
    <col min="49" max="49" width="14.5" style="83" hidden="1" customWidth="1"/>
    <col min="50" max="51" width="4.5" style="83" hidden="1" customWidth="1"/>
    <col min="52" max="53" width="7.59765625" style="83" hidden="1" customWidth="1"/>
    <col min="54" max="55" width="10.59765625" style="83" hidden="1" customWidth="1"/>
    <col min="56" max="59" width="8.59765625" style="83" hidden="1" customWidth="1"/>
    <col min="60" max="60" width="3.69921875" style="83" customWidth="1"/>
    <col min="61" max="61" width="8.59765625" style="83"/>
    <col min="62" max="82" width="3.59765625" style="83" customWidth="1"/>
    <col min="83" max="83" width="8.59765625" style="83"/>
    <col min="84" max="105" width="3.59765625" style="83" customWidth="1"/>
    <col min="106" max="16384" width="8.59765625" style="83"/>
  </cols>
  <sheetData>
    <row r="1" spans="1:82" ht="15.6" thickBot="1">
      <c r="AA1" s="671" t="s">
        <v>114</v>
      </c>
      <c r="AB1" s="637"/>
      <c r="AC1" s="30"/>
      <c r="AD1" s="30"/>
      <c r="AE1" s="637"/>
      <c r="AF1" s="637"/>
      <c r="AG1" s="637"/>
      <c r="AH1" s="637"/>
      <c r="AI1" s="637"/>
      <c r="AJ1" s="637"/>
      <c r="AK1" s="637"/>
      <c r="AL1" s="637"/>
      <c r="AM1" s="30"/>
      <c r="AN1" s="30"/>
      <c r="AO1" s="30"/>
      <c r="AP1" s="30"/>
      <c r="AQ1" s="30"/>
      <c r="AR1" s="30"/>
      <c r="AS1" s="30"/>
      <c r="AT1" s="30"/>
      <c r="AU1" s="298"/>
      <c r="AV1" s="30"/>
      <c r="AW1" s="30"/>
      <c r="AX1" s="30"/>
      <c r="AY1" s="30"/>
      <c r="AZ1" s="30"/>
      <c r="BA1" s="30"/>
      <c r="BB1" s="30"/>
      <c r="BC1" s="30"/>
      <c r="BD1" s="30"/>
      <c r="BE1" s="30"/>
      <c r="BF1" s="672"/>
      <c r="BG1" s="673" t="s">
        <v>115</v>
      </c>
      <c r="BH1" s="29"/>
    </row>
    <row r="2" spans="1:82" ht="15.75" customHeight="1" thickBot="1">
      <c r="A2" s="679" t="s">
        <v>257</v>
      </c>
      <c r="B2" s="141"/>
      <c r="C2" s="141"/>
      <c r="D2" s="141"/>
      <c r="E2" s="908"/>
      <c r="F2" s="908"/>
      <c r="G2" s="908"/>
      <c r="H2" s="908"/>
      <c r="I2" s="908"/>
      <c r="J2" s="135"/>
      <c r="K2" s="135"/>
      <c r="L2" s="631"/>
      <c r="M2" s="908" t="s">
        <v>440</v>
      </c>
      <c r="N2" s="164"/>
      <c r="O2" s="1439"/>
      <c r="P2" s="1440"/>
      <c r="Q2" s="908" t="s">
        <v>441</v>
      </c>
      <c r="R2" s="535"/>
      <c r="S2" s="631"/>
      <c r="T2" s="908" t="s">
        <v>442</v>
      </c>
      <c r="U2" s="164"/>
      <c r="V2" s="1183"/>
      <c r="W2" s="1185"/>
      <c r="X2" s="908" t="s">
        <v>441</v>
      </c>
      <c r="Y2" s="149"/>
      <c r="Z2" s="149"/>
      <c r="AE2" s="149"/>
      <c r="AF2" s="149"/>
      <c r="AG2" s="149"/>
      <c r="AH2" s="149"/>
      <c r="AS2" s="68" t="s">
        <v>440</v>
      </c>
      <c r="AT2" s="253" t="str">
        <f>IF(L2="〇",1,"")</f>
        <v/>
      </c>
      <c r="AU2" s="43" t="s">
        <v>921</v>
      </c>
    </row>
    <row r="3" spans="1:82" ht="15.75" customHeight="1" thickBot="1">
      <c r="A3" s="607"/>
      <c r="B3" s="1441" t="s">
        <v>613</v>
      </c>
      <c r="C3" s="1442"/>
      <c r="D3" s="1442"/>
      <c r="E3" s="1442"/>
      <c r="F3" s="1442"/>
      <c r="G3" s="1442"/>
      <c r="H3" s="1442"/>
      <c r="I3" s="1442"/>
      <c r="J3" s="1442"/>
      <c r="K3" s="1442"/>
      <c r="L3" s="1443"/>
      <c r="M3" s="1442"/>
      <c r="N3" s="1442"/>
      <c r="O3" s="1443"/>
      <c r="P3" s="1443"/>
      <c r="Q3" s="1442"/>
      <c r="R3" s="1442"/>
      <c r="S3" s="1443"/>
      <c r="T3" s="1442"/>
      <c r="U3" s="1442"/>
      <c r="V3" s="1443"/>
      <c r="W3" s="1443"/>
      <c r="X3" s="1444"/>
      <c r="Y3" s="82"/>
      <c r="Z3" s="82"/>
      <c r="AC3" s="109"/>
      <c r="AD3" s="109"/>
      <c r="AE3" s="229"/>
      <c r="AF3" s="236"/>
      <c r="AG3" s="229" t="s">
        <v>649</v>
      </c>
      <c r="AJ3" s="236"/>
      <c r="AK3" s="229" t="s">
        <v>649</v>
      </c>
      <c r="AS3" s="68" t="s">
        <v>442</v>
      </c>
      <c r="AT3" s="253" t="str">
        <f>IF(S2="〇",1,"")</f>
        <v/>
      </c>
      <c r="AU3" s="43" t="s">
        <v>921</v>
      </c>
    </row>
    <row r="4" spans="1:82" ht="15.75" customHeight="1" thickBot="1">
      <c r="A4" s="607"/>
      <c r="B4" s="1429" t="s">
        <v>561</v>
      </c>
      <c r="C4" s="1445"/>
      <c r="D4" s="1445"/>
      <c r="E4" s="1445"/>
      <c r="F4" s="1445"/>
      <c r="G4" s="1445"/>
      <c r="H4" s="1445"/>
      <c r="I4" s="1445"/>
      <c r="J4" s="1445"/>
      <c r="K4" s="1445"/>
      <c r="L4" s="1445"/>
      <c r="M4" s="1445"/>
      <c r="N4" s="1445"/>
      <c r="O4" s="1445"/>
      <c r="P4" s="1445"/>
      <c r="Q4" s="1445"/>
      <c r="R4" s="1445"/>
      <c r="S4" s="1445"/>
      <c r="T4" s="1446"/>
      <c r="U4" s="1446"/>
      <c r="V4" s="1446"/>
      <c r="W4" s="1446"/>
      <c r="X4" s="1447"/>
      <c r="Y4" s="82"/>
      <c r="Z4" s="82"/>
      <c r="AA4" s="229"/>
      <c r="AB4" s="236"/>
      <c r="AC4" s="229" t="s">
        <v>649</v>
      </c>
      <c r="AD4" s="229"/>
      <c r="AE4" s="248"/>
      <c r="AF4" s="229"/>
      <c r="AG4" s="229">
        <v>0</v>
      </c>
      <c r="AI4" s="111"/>
      <c r="AJ4" s="229"/>
      <c r="AK4" s="229">
        <v>0</v>
      </c>
      <c r="AL4" s="149"/>
      <c r="AM4" s="111"/>
      <c r="AN4" s="229"/>
      <c r="AO4" s="229">
        <v>0</v>
      </c>
      <c r="AZ4" s="83" t="str">
        <f>B4</f>
        <v>(1) 建築物の熱負荷の低減</v>
      </c>
      <c r="BI4" s="1423" t="s">
        <v>11</v>
      </c>
      <c r="BJ4" s="1424"/>
      <c r="BK4" s="1424"/>
      <c r="BL4" s="1424"/>
      <c r="BM4" s="1424"/>
      <c r="BN4" s="1424"/>
      <c r="BO4" s="1424"/>
      <c r="BP4" s="1424"/>
      <c r="BQ4" s="1424"/>
      <c r="BR4" s="1424"/>
      <c r="BS4" s="1424"/>
      <c r="BT4" s="1424"/>
      <c r="BU4" s="1424"/>
      <c r="BV4" s="1424"/>
      <c r="BW4" s="1424"/>
      <c r="BX4" s="1424"/>
      <c r="BY4" s="1424"/>
      <c r="BZ4" s="1424"/>
      <c r="CA4" s="1424"/>
      <c r="CB4" s="1424"/>
      <c r="CC4" s="1424"/>
      <c r="CD4" s="1425"/>
    </row>
    <row r="5" spans="1:82" ht="15.75" customHeight="1" thickBot="1">
      <c r="A5" s="607"/>
      <c r="B5" s="73" t="s">
        <v>553</v>
      </c>
      <c r="C5" s="56"/>
      <c r="D5" s="56"/>
      <c r="E5" s="56"/>
      <c r="F5" s="56"/>
      <c r="G5" s="56"/>
      <c r="H5" s="56"/>
      <c r="I5" s="56"/>
      <c r="J5" s="56"/>
      <c r="K5" s="56"/>
      <c r="L5" s="56"/>
      <c r="M5" s="56"/>
      <c r="N5" s="56"/>
      <c r="O5" s="435"/>
      <c r="P5" s="1448" t="s">
        <v>4</v>
      </c>
      <c r="Q5" s="1449"/>
      <c r="R5" s="1449"/>
      <c r="S5" s="1449"/>
      <c r="T5" s="1450"/>
      <c r="U5" s="1451" t="str">
        <f ca="1">IF(P5&lt;&gt;AA5,"",OFFSET(BA6,MATCH(1,BA6:BA8,0)-1,-1,1,1))</f>
        <v>段階1</v>
      </c>
      <c r="V5" s="1452"/>
      <c r="W5" s="1452"/>
      <c r="X5" s="1453"/>
      <c r="Y5" s="82"/>
      <c r="Z5" s="82"/>
      <c r="AA5" s="111" t="s">
        <v>4</v>
      </c>
      <c r="AB5" s="236">
        <f>IF(P5=AA5,1,0)</f>
        <v>1</v>
      </c>
      <c r="AC5" s="229">
        <v>1</v>
      </c>
      <c r="AD5" s="229"/>
      <c r="AE5" s="182" t="s">
        <v>0</v>
      </c>
      <c r="AF5" s="236">
        <f ca="1">IF(U5=AE5,1,0)</f>
        <v>1</v>
      </c>
      <c r="AG5" s="229">
        <v>1</v>
      </c>
      <c r="AI5" s="284" t="s">
        <v>443</v>
      </c>
      <c r="AJ5" s="236">
        <f>IF(E7=AI5,1,0)</f>
        <v>0</v>
      </c>
      <c r="AK5" s="229">
        <v>1</v>
      </c>
      <c r="AL5" s="109"/>
      <c r="AM5" s="284" t="s">
        <v>446</v>
      </c>
      <c r="AN5" s="236">
        <f>IF(E8=AM5,1,0)</f>
        <v>0</v>
      </c>
      <c r="AO5" s="229">
        <v>1</v>
      </c>
      <c r="AQ5" s="1421" t="s">
        <v>492</v>
      </c>
      <c r="AR5" s="1421"/>
      <c r="AZ5" s="83" t="s">
        <v>117</v>
      </c>
      <c r="BG5" s="150"/>
      <c r="BH5" s="674" t="s">
        <v>1686</v>
      </c>
      <c r="BI5" s="669" t="s">
        <v>2</v>
      </c>
      <c r="BJ5" s="988" t="s">
        <v>1771</v>
      </c>
      <c r="BK5" s="670"/>
      <c r="BL5" s="667"/>
      <c r="BM5" s="667"/>
      <c r="BN5" s="667"/>
      <c r="BO5" s="667"/>
      <c r="BP5" s="667"/>
      <c r="BQ5" s="668"/>
      <c r="BR5" s="668"/>
      <c r="BS5" s="668"/>
      <c r="BT5" s="668"/>
      <c r="BU5" s="668"/>
      <c r="BV5" s="668"/>
      <c r="BW5" s="668"/>
      <c r="BX5" s="668"/>
      <c r="BY5" s="668"/>
      <c r="BZ5" s="668"/>
      <c r="CA5" s="668"/>
      <c r="CB5" s="668"/>
      <c r="CC5" s="80"/>
      <c r="CD5" s="69"/>
    </row>
    <row r="6" spans="1:82" ht="15.75" customHeight="1" thickBot="1">
      <c r="A6" s="607"/>
      <c r="B6" s="163" t="s">
        <v>610</v>
      </c>
      <c r="C6" s="149"/>
      <c r="D6" s="149"/>
      <c r="E6" s="938"/>
      <c r="F6" s="158"/>
      <c r="G6" s="158"/>
      <c r="H6" s="158"/>
      <c r="I6" s="158"/>
      <c r="J6" s="154"/>
      <c r="K6" s="154"/>
      <c r="L6" s="154"/>
      <c r="M6" s="154"/>
      <c r="N6" s="154"/>
      <c r="O6" s="154"/>
      <c r="P6" s="154"/>
      <c r="Q6" s="154"/>
      <c r="R6" s="154"/>
      <c r="S6" s="154"/>
      <c r="T6" s="154"/>
      <c r="U6" s="154"/>
      <c r="V6" s="154"/>
      <c r="W6" s="154"/>
      <c r="X6" s="155"/>
      <c r="Y6" s="82"/>
      <c r="Z6" s="82"/>
      <c r="AA6" s="230" t="s">
        <v>5</v>
      </c>
      <c r="AB6" s="236">
        <f>IF(P5=AA6,2,0)</f>
        <v>0</v>
      </c>
      <c r="AC6" s="229">
        <v>2</v>
      </c>
      <c r="AD6" s="229"/>
      <c r="AE6" s="182" t="s">
        <v>1</v>
      </c>
      <c r="AF6" s="236">
        <f ca="1">IF(U5=AE6,2,0)</f>
        <v>0</v>
      </c>
      <c r="AG6" s="229">
        <v>2</v>
      </c>
      <c r="AI6" s="284" t="s">
        <v>1606</v>
      </c>
      <c r="AJ6" s="236">
        <f>IF(E7=AI6,2,0)</f>
        <v>0</v>
      </c>
      <c r="AK6" s="229">
        <v>2</v>
      </c>
      <c r="AM6" s="231" t="s">
        <v>445</v>
      </c>
      <c r="AN6" s="236">
        <f>IF(E8=AM6,2,0)</f>
        <v>0</v>
      </c>
      <c r="AO6" s="229">
        <v>2</v>
      </c>
      <c r="AQ6" s="148" t="s">
        <v>495</v>
      </c>
      <c r="AR6" s="186" t="s">
        <v>494</v>
      </c>
      <c r="AW6" s="82"/>
      <c r="AZ6" s="67" t="s">
        <v>0</v>
      </c>
      <c r="BA6" s="69">
        <f>IF(SUM(BA7:BA8)=0,1,0)</f>
        <v>1</v>
      </c>
      <c r="BI6" s="183"/>
      <c r="BJ6" s="31" t="s">
        <v>1772</v>
      </c>
      <c r="BK6" s="82"/>
      <c r="BL6" s="82"/>
      <c r="BM6" s="82"/>
      <c r="BN6" s="82"/>
      <c r="BO6" s="82"/>
      <c r="BP6" s="82"/>
      <c r="BQ6" s="82"/>
      <c r="BR6" s="82"/>
      <c r="BS6" s="82"/>
      <c r="BT6" s="82"/>
      <c r="BU6" s="82"/>
      <c r="BV6" s="82"/>
      <c r="BW6" s="82"/>
      <c r="BX6" s="82"/>
      <c r="BY6" s="82"/>
      <c r="BZ6" s="82"/>
      <c r="CA6" s="82"/>
      <c r="CB6" s="82"/>
      <c r="CC6" s="82"/>
      <c r="CD6" s="84"/>
    </row>
    <row r="7" spans="1:82" s="63" customFormat="1" ht="15.75" customHeight="1" thickBot="1">
      <c r="A7" s="608"/>
      <c r="B7" s="420" t="s">
        <v>611</v>
      </c>
      <c r="C7" s="438"/>
      <c r="D7" s="438"/>
      <c r="E7" s="1143"/>
      <c r="F7" s="1384"/>
      <c r="G7" s="1384"/>
      <c r="H7" s="1384"/>
      <c r="I7" s="1385"/>
      <c r="J7" s="154"/>
      <c r="K7" s="154"/>
      <c r="L7" s="154"/>
      <c r="M7" s="154"/>
      <c r="N7" s="154"/>
      <c r="O7" s="154"/>
      <c r="P7" s="154"/>
      <c r="Q7" s="154"/>
      <c r="R7" s="531"/>
      <c r="S7" s="531"/>
      <c r="T7" s="531"/>
      <c r="U7" s="531"/>
      <c r="V7" s="531"/>
      <c r="W7" s="531"/>
      <c r="X7" s="939"/>
      <c r="AA7" s="231" t="s">
        <v>648</v>
      </c>
      <c r="AB7" s="236">
        <f>IF(P5=AA7,4,0)</f>
        <v>0</v>
      </c>
      <c r="AC7" s="229">
        <v>4</v>
      </c>
      <c r="AD7" s="229"/>
      <c r="AE7" s="181" t="s">
        <v>2</v>
      </c>
      <c r="AF7" s="236">
        <f ca="1">IF(U5=AE7,3,0)</f>
        <v>0</v>
      </c>
      <c r="AG7" s="229">
        <v>3</v>
      </c>
      <c r="AI7" s="231" t="s">
        <v>445</v>
      </c>
      <c r="AJ7" s="236">
        <f>IF(E7=AI7,3,0)</f>
        <v>0</v>
      </c>
      <c r="AK7" s="229">
        <v>3</v>
      </c>
      <c r="AL7" s="286"/>
      <c r="AM7" s="229" t="s">
        <v>647</v>
      </c>
      <c r="AN7" s="237" t="str">
        <f>IF(SUM(AN4:AN6)=0,"",(SUM(AN4:AN6)))</f>
        <v/>
      </c>
      <c r="AO7" s="83"/>
      <c r="AQ7" s="186">
        <v>0.75</v>
      </c>
      <c r="AR7" s="187">
        <v>0.69</v>
      </c>
      <c r="AT7" s="229">
        <f>IF(E7=AI5,1,0)</f>
        <v>0</v>
      </c>
      <c r="AU7" s="82" t="s">
        <v>1085</v>
      </c>
      <c r="AW7" s="82"/>
      <c r="AZ7" s="64" t="s">
        <v>1</v>
      </c>
      <c r="BA7" s="84">
        <f>IF(BA8=1,0,IF(AT7=1,1,IF(AND(AT8=1,AQ19=1,AT10=1,E10&lt;=AQ7),1,IF(AND(AT8=1,AQ19=1,AT10=2,E10&lt;=AR7),1,IF(AND(AT8=1,AQ19=0,AT10=1,E10&lt;=AQ11),1,IF(AND(AT8=1,AQ19=0,AT10=2,E10&lt;=AR11),1,0))))))</f>
        <v>0</v>
      </c>
      <c r="BI7" s="992" t="s">
        <v>1</v>
      </c>
      <c r="BJ7" s="962" t="s">
        <v>1630</v>
      </c>
      <c r="BK7" s="963"/>
      <c r="BL7" s="964"/>
      <c r="BM7" s="964"/>
      <c r="BN7" s="964"/>
      <c r="BO7" s="964"/>
      <c r="BP7" s="964"/>
      <c r="BQ7" s="965"/>
      <c r="BR7" s="965"/>
      <c r="BS7" s="965"/>
      <c r="BT7" s="965"/>
      <c r="BU7" s="965"/>
      <c r="BV7" s="965"/>
      <c r="BW7" s="965"/>
      <c r="BX7" s="965"/>
      <c r="BY7" s="965"/>
      <c r="BZ7" s="965"/>
      <c r="CA7" s="965"/>
      <c r="CB7" s="965"/>
      <c r="CC7" s="966"/>
      <c r="CD7" s="967"/>
    </row>
    <row r="8" spans="1:82" s="63" customFormat="1" ht="15.75" customHeight="1" thickBot="1">
      <c r="A8" s="608"/>
      <c r="B8" s="421" t="s">
        <v>612</v>
      </c>
      <c r="C8" s="438"/>
      <c r="D8" s="438"/>
      <c r="E8" s="1143"/>
      <c r="F8" s="1384"/>
      <c r="G8" s="1384"/>
      <c r="H8" s="1384"/>
      <c r="I8" s="1385"/>
      <c r="J8" s="154"/>
      <c r="K8" s="154"/>
      <c r="L8" s="154"/>
      <c r="M8" s="154"/>
      <c r="N8" s="154"/>
      <c r="O8" s="154"/>
      <c r="P8" s="154"/>
      <c r="Q8" s="154"/>
      <c r="R8" s="531"/>
      <c r="S8" s="531"/>
      <c r="T8" s="531"/>
      <c r="U8" s="531"/>
      <c r="V8" s="531"/>
      <c r="W8" s="531"/>
      <c r="X8" s="939"/>
      <c r="AA8" s="229" t="s">
        <v>647</v>
      </c>
      <c r="AB8" s="237">
        <f>SUM(AB5:AB7)</f>
        <v>1</v>
      </c>
      <c r="AC8" s="229"/>
      <c r="AD8" s="229"/>
      <c r="AE8" s="229" t="s">
        <v>647</v>
      </c>
      <c r="AF8" s="237">
        <f ca="1">IF(SUM(AF4:AF7)=0,"",(SUM(AF4:AF7)))</f>
        <v>1</v>
      </c>
      <c r="AG8" s="229"/>
      <c r="AI8" s="229" t="s">
        <v>647</v>
      </c>
      <c r="AJ8" s="237" t="str">
        <f>IF(SUM(AJ4:AJ7)=0,"",(SUM(AJ4:AJ7)))</f>
        <v/>
      </c>
      <c r="AK8" s="229"/>
      <c r="AL8" s="286"/>
      <c r="AQ8" s="186">
        <v>0.56000000000000005</v>
      </c>
      <c r="AR8" s="213" t="s">
        <v>582</v>
      </c>
      <c r="AT8" s="229">
        <f>IF(E8=AM5,1,0)</f>
        <v>0</v>
      </c>
      <c r="AU8" s="82" t="s">
        <v>1083</v>
      </c>
      <c r="AZ8" s="66" t="s">
        <v>2</v>
      </c>
      <c r="BA8" s="86">
        <f>IF(E10="",0,IF(AND(AT8=1,AQ19=1,AT10=1),IF(E10&lt;=AQ8,1,0),IF(AND(AT8=1,AQ19=0,AT10=1),IF(E10&lt;=AQ12,1,0),0)))</f>
        <v>0</v>
      </c>
      <c r="BI8" s="993"/>
      <c r="BJ8" s="991" t="s">
        <v>1784</v>
      </c>
      <c r="BK8" s="989"/>
      <c r="BL8" s="101"/>
      <c r="BM8" s="101"/>
      <c r="BN8" s="101"/>
      <c r="BO8" s="101"/>
      <c r="BP8" s="101"/>
      <c r="BQ8" s="101"/>
      <c r="BR8" s="101"/>
      <c r="BS8" s="101"/>
      <c r="BT8" s="101"/>
      <c r="BU8" s="101"/>
      <c r="BV8" s="101"/>
      <c r="BW8" s="101"/>
      <c r="BX8" s="101"/>
      <c r="BY8" s="101"/>
      <c r="BZ8" s="101"/>
      <c r="CA8" s="101"/>
      <c r="CB8" s="101"/>
      <c r="CC8" s="101"/>
      <c r="CD8" s="990"/>
    </row>
    <row r="9" spans="1:82" ht="15.75" customHeight="1" thickBot="1">
      <c r="A9" s="609"/>
      <c r="B9" s="1426" t="s">
        <v>577</v>
      </c>
      <c r="C9" s="1427"/>
      <c r="D9" s="1428"/>
      <c r="E9" s="1143"/>
      <c r="F9" s="1384"/>
      <c r="G9" s="1384"/>
      <c r="H9" s="1384"/>
      <c r="I9" s="1385"/>
      <c r="J9" s="940"/>
      <c r="K9" s="940"/>
      <c r="L9" s="940"/>
      <c r="M9" s="940"/>
      <c r="N9" s="940"/>
      <c r="O9" s="913"/>
      <c r="P9" s="913"/>
      <c r="Q9" s="913"/>
      <c r="R9" s="913"/>
      <c r="S9" s="913"/>
      <c r="T9" s="913"/>
      <c r="U9" s="913"/>
      <c r="V9" s="913"/>
      <c r="W9" s="913"/>
      <c r="X9" s="923"/>
      <c r="Y9" s="82"/>
      <c r="Z9" s="82"/>
      <c r="AB9" s="101"/>
      <c r="AC9" s="101"/>
      <c r="AD9" s="101"/>
      <c r="AI9" s="111"/>
      <c r="AJ9" s="283">
        <v>0</v>
      </c>
      <c r="AK9" s="229">
        <v>0</v>
      </c>
      <c r="AM9" s="111"/>
      <c r="AN9" s="283">
        <v>0</v>
      </c>
      <c r="AO9" s="229">
        <v>0</v>
      </c>
      <c r="AQ9" s="1422" t="s">
        <v>581</v>
      </c>
      <c r="AR9" s="1422"/>
      <c r="AU9" s="82"/>
      <c r="BI9" s="64"/>
      <c r="BJ9" s="64" t="s">
        <v>1773</v>
      </c>
      <c r="BK9" s="82"/>
      <c r="BL9" s="82"/>
      <c r="BM9" s="82"/>
      <c r="BN9" s="82"/>
      <c r="BO9" s="82"/>
      <c r="BP9" s="82"/>
      <c r="BQ9" s="82"/>
      <c r="BR9" s="82"/>
      <c r="BS9" s="82"/>
      <c r="BT9" s="82"/>
      <c r="BU9" s="82"/>
      <c r="BV9" s="82"/>
      <c r="BW9" s="82"/>
      <c r="BX9" s="82"/>
      <c r="BY9" s="82"/>
      <c r="BZ9" s="82"/>
      <c r="CA9" s="82"/>
      <c r="CB9" s="82"/>
      <c r="CC9" s="82"/>
      <c r="CD9" s="84"/>
    </row>
    <row r="10" spans="1:82" ht="15.75" customHeight="1" thickBot="1">
      <c r="A10" s="609"/>
      <c r="B10" s="1426" t="s">
        <v>579</v>
      </c>
      <c r="C10" s="1427"/>
      <c r="D10" s="1428"/>
      <c r="E10" s="1202"/>
      <c r="F10" s="1203"/>
      <c r="G10" s="1204"/>
      <c r="H10" s="1454" t="s">
        <v>1311</v>
      </c>
      <c r="I10" s="1454"/>
      <c r="J10" s="1143"/>
      <c r="K10" s="1144"/>
      <c r="L10" s="1144"/>
      <c r="M10" s="1144"/>
      <c r="N10" s="1145"/>
      <c r="O10" s="913"/>
      <c r="P10" s="913"/>
      <c r="Q10" s="913"/>
      <c r="R10" s="913"/>
      <c r="S10" s="913"/>
      <c r="T10" s="913"/>
      <c r="U10" s="913"/>
      <c r="V10" s="913"/>
      <c r="W10" s="913"/>
      <c r="X10" s="923"/>
      <c r="Y10" s="82"/>
      <c r="Z10" s="82"/>
      <c r="AB10" s="101"/>
      <c r="AC10" s="101"/>
      <c r="AD10" s="101"/>
      <c r="AE10" s="101"/>
      <c r="AF10" s="101"/>
      <c r="AG10" s="101"/>
      <c r="AH10" s="101"/>
      <c r="AI10" s="230" t="s">
        <v>13</v>
      </c>
      <c r="AJ10" s="283">
        <f>IF($E$9=AI10,1,0)</f>
        <v>0</v>
      </c>
      <c r="AK10" s="229">
        <v>1</v>
      </c>
      <c r="AL10" s="286"/>
      <c r="AM10" s="230" t="s">
        <v>447</v>
      </c>
      <c r="AN10" s="283">
        <f>IF($J$10=AM10,1,0)</f>
        <v>0</v>
      </c>
      <c r="AO10" s="229">
        <v>1</v>
      </c>
      <c r="AQ10" s="83" t="s">
        <v>495</v>
      </c>
      <c r="AR10" s="186" t="s">
        <v>494</v>
      </c>
      <c r="AT10" s="83">
        <f>IF(J10=AM10,1,IF(J10=AM11,2,0))</f>
        <v>0</v>
      </c>
      <c r="AU10" s="188" t="s">
        <v>1082</v>
      </c>
      <c r="BI10" s="33" t="s">
        <v>0</v>
      </c>
      <c r="BJ10" s="152" t="s">
        <v>1626</v>
      </c>
      <c r="BK10" s="17"/>
      <c r="BL10" s="25"/>
      <c r="BM10" s="25"/>
      <c r="BN10" s="25"/>
      <c r="BO10" s="25"/>
      <c r="BP10" s="25"/>
      <c r="BQ10" s="27"/>
      <c r="BR10" s="27"/>
      <c r="BS10" s="27"/>
      <c r="BT10" s="27"/>
      <c r="BU10" s="27"/>
      <c r="BV10" s="27"/>
      <c r="BW10" s="27"/>
      <c r="BX10" s="27"/>
      <c r="BY10" s="27"/>
      <c r="BZ10" s="27"/>
      <c r="CA10" s="27"/>
      <c r="CB10" s="27"/>
      <c r="CC10" s="70"/>
      <c r="CD10" s="24"/>
    </row>
    <row r="11" spans="1:82" ht="15.75" customHeight="1" thickBot="1">
      <c r="A11" s="607"/>
      <c r="B11" s="595" t="s">
        <v>1288</v>
      </c>
      <c r="C11" s="596"/>
      <c r="D11" s="597"/>
      <c r="E11" s="1310"/>
      <c r="F11" s="1311"/>
      <c r="G11" s="1312"/>
      <c r="H11" s="1270" t="s">
        <v>582</v>
      </c>
      <c r="I11" s="1164"/>
      <c r="J11" s="558"/>
      <c r="K11" s="913"/>
      <c r="L11" s="913"/>
      <c r="M11" s="913"/>
      <c r="N11" s="913"/>
      <c r="O11" s="913"/>
      <c r="P11" s="913"/>
      <c r="Q11" s="913"/>
      <c r="R11" s="913"/>
      <c r="S11" s="913"/>
      <c r="T11" s="913"/>
      <c r="U11" s="913"/>
      <c r="V11" s="913"/>
      <c r="W11" s="913"/>
      <c r="X11" s="923"/>
      <c r="Y11" s="82"/>
      <c r="Z11" s="82"/>
      <c r="AB11" s="101"/>
      <c r="AC11" s="101"/>
      <c r="AD11" s="101"/>
      <c r="AE11" s="101"/>
      <c r="AF11" s="101"/>
      <c r="AG11" s="101"/>
      <c r="AH11" s="101"/>
      <c r="AI11" s="285" t="s">
        <v>1511</v>
      </c>
      <c r="AJ11" s="283">
        <f>IF($E$9=AI11,2,0)</f>
        <v>0</v>
      </c>
      <c r="AK11" s="229">
        <v>2</v>
      </c>
      <c r="AL11" s="288"/>
      <c r="AM11" s="285" t="s">
        <v>448</v>
      </c>
      <c r="AN11" s="283">
        <f>IF($J$10=AM11,2,0)</f>
        <v>0</v>
      </c>
      <c r="AO11" s="229">
        <v>2</v>
      </c>
      <c r="AQ11" s="187">
        <v>0.87</v>
      </c>
      <c r="AR11" s="187">
        <v>0.75</v>
      </c>
      <c r="BI11" s="1000"/>
    </row>
    <row r="12" spans="1:82" ht="15.75" customHeight="1" thickBot="1">
      <c r="A12" s="607"/>
      <c r="B12" s="1426" t="s">
        <v>1289</v>
      </c>
      <c r="C12" s="1427"/>
      <c r="D12" s="1428"/>
      <c r="E12" s="1430"/>
      <c r="F12" s="1431"/>
      <c r="G12" s="1432"/>
      <c r="H12" s="1270" t="s">
        <v>582</v>
      </c>
      <c r="I12" s="1164"/>
      <c r="J12" s="558"/>
      <c r="K12" s="913"/>
      <c r="L12" s="913"/>
      <c r="M12" s="913"/>
      <c r="N12" s="913"/>
      <c r="O12" s="913"/>
      <c r="P12" s="913"/>
      <c r="Q12" s="913"/>
      <c r="R12" s="913"/>
      <c r="S12" s="913"/>
      <c r="T12" s="913"/>
      <c r="U12" s="913"/>
      <c r="V12" s="913"/>
      <c r="W12" s="913"/>
      <c r="X12" s="923"/>
      <c r="Y12" s="82"/>
      <c r="Z12" s="82"/>
      <c r="AI12" s="601" t="s">
        <v>1512</v>
      </c>
      <c r="AJ12" s="283">
        <f>IF($E$9=AI12,3,0)</f>
        <v>0</v>
      </c>
      <c r="AK12" s="229">
        <v>3</v>
      </c>
      <c r="AM12" s="229" t="s">
        <v>647</v>
      </c>
      <c r="AN12" s="237" t="str">
        <f>IF(SUM(AN9:AN11)=0,"",(SUM(AN9:AN11)))</f>
        <v/>
      </c>
      <c r="AO12" s="229"/>
      <c r="AQ12" s="187">
        <v>0.75</v>
      </c>
      <c r="AR12" s="213" t="s">
        <v>582</v>
      </c>
    </row>
    <row r="13" spans="1:82" ht="15.75" customHeight="1" thickBot="1">
      <c r="A13" s="607"/>
      <c r="B13" s="1426" t="s">
        <v>601</v>
      </c>
      <c r="C13" s="1427"/>
      <c r="D13" s="1428"/>
      <c r="E13" s="1202"/>
      <c r="F13" s="1203"/>
      <c r="G13" s="1204"/>
      <c r="H13" s="1270" t="s">
        <v>444</v>
      </c>
      <c r="I13" s="1164"/>
      <c r="J13" s="452"/>
      <c r="K13" s="924"/>
      <c r="L13" s="924"/>
      <c r="M13" s="924"/>
      <c r="N13" s="924"/>
      <c r="O13" s="924"/>
      <c r="P13" s="924"/>
      <c r="Q13" s="924"/>
      <c r="R13" s="924"/>
      <c r="S13" s="924"/>
      <c r="T13" s="924"/>
      <c r="U13" s="924"/>
      <c r="V13" s="924"/>
      <c r="W13" s="924"/>
      <c r="X13" s="920"/>
      <c r="Y13" s="82"/>
      <c r="Z13" s="82"/>
      <c r="AI13" s="602" t="s">
        <v>1513</v>
      </c>
      <c r="AJ13" s="283">
        <f>IF($E$9=AI13,4,0)</f>
        <v>0</v>
      </c>
      <c r="AK13" s="229">
        <v>4</v>
      </c>
      <c r="AN13" s="289"/>
      <c r="AO13" s="289"/>
      <c r="AP13" s="82"/>
      <c r="AQ13" s="82"/>
      <c r="AR13" s="82"/>
      <c r="AS13" s="82"/>
      <c r="AT13" s="82"/>
      <c r="AU13" s="82"/>
    </row>
    <row r="14" spans="1:82" ht="15.75" customHeight="1" thickBot="1">
      <c r="A14" s="607"/>
      <c r="B14" s="595" t="s">
        <v>1269</v>
      </c>
      <c r="C14" s="596"/>
      <c r="D14" s="596"/>
      <c r="E14" s="1433"/>
      <c r="F14" s="1434"/>
      <c r="G14" s="1434"/>
      <c r="H14" s="1434"/>
      <c r="I14" s="1435"/>
      <c r="J14" s="1436" t="s">
        <v>1836</v>
      </c>
      <c r="K14" s="1437"/>
      <c r="L14" s="1437"/>
      <c r="M14" s="1437"/>
      <c r="N14" s="1437"/>
      <c r="O14" s="1437"/>
      <c r="P14" s="1437"/>
      <c r="Q14" s="1437"/>
      <c r="R14" s="1437"/>
      <c r="S14" s="1437"/>
      <c r="T14" s="1437"/>
      <c r="U14" s="1437"/>
      <c r="V14" s="1437"/>
      <c r="W14" s="1437"/>
      <c r="X14" s="1438"/>
      <c r="Y14" s="82"/>
      <c r="Z14" s="82"/>
      <c r="AI14" s="229" t="s">
        <v>647</v>
      </c>
      <c r="AJ14" s="237" t="str">
        <f>IF(SUM(AJ9:AJ11)=0,"",SUM(AJ9:AJ11))</f>
        <v/>
      </c>
      <c r="AK14" s="229"/>
      <c r="AN14" s="289"/>
      <c r="AO14" s="289"/>
      <c r="AP14" s="82"/>
      <c r="AQ14" s="82"/>
      <c r="AR14" s="82"/>
      <c r="AS14" s="82"/>
      <c r="AT14" s="82"/>
      <c r="AU14" s="82"/>
    </row>
    <row r="15" spans="1:82" ht="8.25" customHeight="1">
      <c r="A15" s="607"/>
      <c r="B15" s="55"/>
      <c r="C15" s="77"/>
      <c r="D15" s="77"/>
      <c r="E15" s="491"/>
      <c r="F15" s="491"/>
      <c r="G15" s="491"/>
      <c r="H15" s="491"/>
      <c r="I15" s="491"/>
      <c r="J15" s="491"/>
      <c r="K15" s="491"/>
      <c r="L15" s="491"/>
      <c r="M15" s="491"/>
      <c r="N15" s="491"/>
      <c r="O15" s="491"/>
      <c r="P15" s="491"/>
      <c r="Q15" s="491"/>
      <c r="R15" s="491"/>
      <c r="S15" s="491"/>
      <c r="T15" s="491"/>
      <c r="U15" s="491"/>
      <c r="V15" s="491"/>
      <c r="W15" s="491"/>
      <c r="X15" s="491"/>
      <c r="Y15" s="82"/>
      <c r="Z15" s="82"/>
    </row>
    <row r="16" spans="1:82" ht="15.75" customHeight="1" thickBot="1">
      <c r="A16" s="609"/>
      <c r="B16" s="1429" t="s">
        <v>562</v>
      </c>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408"/>
      <c r="Y16" s="64"/>
      <c r="Z16" s="82"/>
      <c r="AA16" s="229"/>
      <c r="AB16" s="236"/>
      <c r="AC16" s="229" t="s">
        <v>649</v>
      </c>
      <c r="AD16" s="229"/>
      <c r="AE16" s="248"/>
      <c r="AF16" s="229"/>
      <c r="AG16" s="229">
        <v>0</v>
      </c>
      <c r="AH16" s="82"/>
      <c r="AL16" s="286"/>
      <c r="AN16" s="289"/>
      <c r="AO16" s="289"/>
      <c r="AQ16" s="83">
        <f>IF(COUNTIF(建築物の概要!I18,"*檜原村*"),1,0)</f>
        <v>0</v>
      </c>
      <c r="AR16" s="83" t="s">
        <v>493</v>
      </c>
    </row>
    <row r="17" spans="1:82" ht="15.75" customHeight="1" thickBot="1">
      <c r="A17" s="607"/>
      <c r="B17" s="73" t="s">
        <v>554</v>
      </c>
      <c r="C17" s="56"/>
      <c r="D17" s="56"/>
      <c r="E17" s="129"/>
      <c r="F17" s="56"/>
      <c r="G17" s="56"/>
      <c r="H17" s="56"/>
      <c r="I17" s="56"/>
      <c r="J17" s="56"/>
      <c r="K17" s="56"/>
      <c r="L17" s="56"/>
      <c r="M17" s="56"/>
      <c r="N17" s="56"/>
      <c r="O17" s="56"/>
      <c r="P17" s="1143" t="s">
        <v>4</v>
      </c>
      <c r="Q17" s="1144"/>
      <c r="R17" s="1144"/>
      <c r="S17" s="1144"/>
      <c r="T17" s="1145"/>
      <c r="U17" s="1146" t="str">
        <f ca="1">IF(P17&lt;&gt;AA5,"",OFFSET(BA19,MATCH(1,BA19:BA21,0)-1,-1,1,1))</f>
        <v>段階1</v>
      </c>
      <c r="V17" s="1147"/>
      <c r="W17" s="1147"/>
      <c r="X17" s="1148"/>
      <c r="Y17" s="64"/>
      <c r="Z17" s="82"/>
      <c r="AA17" s="111" t="s">
        <v>4</v>
      </c>
      <c r="AB17" s="236">
        <f>IF(P17=AA17,1,0)</f>
        <v>1</v>
      </c>
      <c r="AC17" s="229">
        <v>1</v>
      </c>
      <c r="AD17" s="229"/>
      <c r="AE17" s="182" t="s">
        <v>0</v>
      </c>
      <c r="AF17" s="236">
        <f ca="1">IF(U17=AE17,1,0)</f>
        <v>1</v>
      </c>
      <c r="AG17" s="229">
        <v>1</v>
      </c>
      <c r="AH17" s="101"/>
      <c r="AL17" s="288"/>
      <c r="AN17" s="289"/>
      <c r="AO17" s="289"/>
      <c r="AQ17" s="83">
        <f>IF(COUNTIF(建築物の概要!I18,"*桧原村*"),1,0)</f>
        <v>0</v>
      </c>
      <c r="AR17" s="83" t="s">
        <v>1084</v>
      </c>
      <c r="AZ17" s="83" t="str">
        <f>B17</f>
        <v>ア　再生可能エネルギーの直接利用</v>
      </c>
      <c r="BH17" s="674" t="s">
        <v>1686</v>
      </c>
      <c r="BI17" s="35" t="s">
        <v>2</v>
      </c>
      <c r="BJ17" s="651" t="s">
        <v>1631</v>
      </c>
      <c r="BK17" s="36"/>
      <c r="BL17" s="34"/>
      <c r="BM17" s="34"/>
      <c r="BN17" s="34"/>
      <c r="BO17" s="34"/>
      <c r="BP17" s="34"/>
      <c r="BQ17" s="210"/>
      <c r="BR17" s="210"/>
      <c r="BS17" s="210"/>
      <c r="BT17" s="210"/>
      <c r="BU17" s="210"/>
      <c r="BV17" s="210"/>
      <c r="BW17" s="210"/>
      <c r="BX17" s="210"/>
      <c r="BY17" s="210"/>
      <c r="BZ17" s="210"/>
      <c r="CA17" s="210"/>
      <c r="CB17" s="210"/>
      <c r="CC17" s="71"/>
      <c r="CD17" s="72"/>
    </row>
    <row r="18" spans="1:82" ht="15.75" customHeight="1" thickBot="1">
      <c r="A18" s="610"/>
      <c r="B18" s="440" t="s">
        <v>576</v>
      </c>
      <c r="C18" s="441"/>
      <c r="D18" s="441"/>
      <c r="E18" s="1462" t="str">
        <f>IF(AND(O2="",V2=""),"",(O2+V2))</f>
        <v/>
      </c>
      <c r="F18" s="1463"/>
      <c r="G18" s="1463"/>
      <c r="H18" s="1412" t="s">
        <v>583</v>
      </c>
      <c r="I18" s="1205"/>
      <c r="J18" s="900"/>
      <c r="K18" s="900"/>
      <c r="L18" s="900"/>
      <c r="M18" s="900"/>
      <c r="N18" s="900"/>
      <c r="O18" s="900"/>
      <c r="P18" s="900"/>
      <c r="Q18" s="900"/>
      <c r="R18" s="900"/>
      <c r="S18" s="900"/>
      <c r="T18" s="900"/>
      <c r="U18" s="902"/>
      <c r="V18" s="902"/>
      <c r="W18" s="902"/>
      <c r="X18" s="903"/>
      <c r="AA18" s="230" t="s">
        <v>5</v>
      </c>
      <c r="AB18" s="236">
        <f>IF(P17=AA18,2,0)</f>
        <v>0</v>
      </c>
      <c r="AC18" s="229">
        <v>2</v>
      </c>
      <c r="AD18" s="229"/>
      <c r="AE18" s="182" t="s">
        <v>1</v>
      </c>
      <c r="AF18" s="236">
        <f ca="1">IF(U17=AE18,2,0)</f>
        <v>0</v>
      </c>
      <c r="AG18" s="229">
        <v>2</v>
      </c>
      <c r="AH18" s="101"/>
      <c r="AL18" s="288"/>
      <c r="AN18" s="289"/>
      <c r="AO18" s="289"/>
      <c r="AP18" s="45"/>
      <c r="AQ18" s="83">
        <f>IF(COUNTIF(建築物の概要!I18,"*奥多摩町*"),1,0)</f>
        <v>0</v>
      </c>
      <c r="AR18" s="83" t="s">
        <v>491</v>
      </c>
      <c r="AS18" s="45"/>
      <c r="AT18" s="45"/>
      <c r="AU18" s="45"/>
      <c r="AW18" s="107"/>
      <c r="AZ18" s="83" t="s">
        <v>117</v>
      </c>
      <c r="BI18" s="15" t="s">
        <v>1</v>
      </c>
      <c r="BJ18" s="151" t="s">
        <v>1632</v>
      </c>
      <c r="BK18" s="32"/>
      <c r="BL18" s="16"/>
      <c r="BM18" s="16"/>
      <c r="BN18" s="16"/>
      <c r="BO18" s="16"/>
      <c r="BP18" s="16"/>
      <c r="BQ18" s="26"/>
      <c r="BR18" s="26"/>
      <c r="BS18" s="26"/>
      <c r="BT18" s="26"/>
      <c r="BU18" s="26"/>
      <c r="BV18" s="26"/>
      <c r="BW18" s="26"/>
      <c r="BX18" s="26"/>
      <c r="BY18" s="26"/>
      <c r="BZ18" s="26"/>
      <c r="CA18" s="26"/>
      <c r="CB18" s="26"/>
      <c r="CC18" s="22"/>
      <c r="CD18" s="23"/>
    </row>
    <row r="19" spans="1:82" ht="15.75" customHeight="1" thickBot="1">
      <c r="A19" s="610"/>
      <c r="B19" s="501" t="s">
        <v>1798</v>
      </c>
      <c r="C19" s="441"/>
      <c r="D19" s="441"/>
      <c r="E19" s="1183"/>
      <c r="F19" s="1184"/>
      <c r="G19" s="1184"/>
      <c r="H19" s="1412" t="s">
        <v>583</v>
      </c>
      <c r="I19" s="1205"/>
      <c r="J19" s="1464" t="s">
        <v>500</v>
      </c>
      <c r="K19" s="1270"/>
      <c r="L19" s="1270"/>
      <c r="M19" s="1270"/>
      <c r="N19" s="1270"/>
      <c r="O19" s="1465"/>
      <c r="P19" s="1466" t="str">
        <f>IF($E$18="","",ROUNDDOWN(E19/$E$18*100,1))</f>
        <v/>
      </c>
      <c r="Q19" s="1467"/>
      <c r="R19" s="1468"/>
      <c r="S19" s="1469" t="s">
        <v>584</v>
      </c>
      <c r="T19" s="1470"/>
      <c r="U19" s="154"/>
      <c r="V19" s="154"/>
      <c r="W19" s="154"/>
      <c r="X19" s="155"/>
      <c r="AA19" s="231" t="s">
        <v>648</v>
      </c>
      <c r="AB19" s="236">
        <f>IF(P17=AA19,4,0)</f>
        <v>0</v>
      </c>
      <c r="AC19" s="229">
        <v>4</v>
      </c>
      <c r="AD19" s="229"/>
      <c r="AE19" s="181" t="s">
        <v>2</v>
      </c>
      <c r="AF19" s="236">
        <f ca="1">IF(U17=AE19,3,0)</f>
        <v>0</v>
      </c>
      <c r="AG19" s="229">
        <v>3</v>
      </c>
      <c r="AN19" s="289"/>
      <c r="AO19" s="289"/>
      <c r="AP19" s="119"/>
      <c r="AQ19" s="83">
        <f>SUM(AQ16:AQ18)</f>
        <v>0</v>
      </c>
      <c r="AS19" s="119"/>
      <c r="AT19" s="83">
        <f>IF(E18="",0,IF(P19&lt;50,0,IF(P19&lt;80,1,2)))</f>
        <v>0</v>
      </c>
      <c r="AU19" s="119"/>
      <c r="AW19" s="107"/>
      <c r="AZ19" s="67" t="s">
        <v>0</v>
      </c>
      <c r="BA19" s="69">
        <f>IF(SUM(BA20:BA21)=0,1,0)</f>
        <v>1</v>
      </c>
      <c r="BI19" s="33" t="s">
        <v>0</v>
      </c>
      <c r="BJ19" s="152" t="s">
        <v>1626</v>
      </c>
      <c r="BK19" s="17"/>
      <c r="BL19" s="25"/>
      <c r="BM19" s="25"/>
      <c r="BN19" s="25"/>
      <c r="BO19" s="25"/>
      <c r="BP19" s="25"/>
      <c r="BQ19" s="27"/>
      <c r="BR19" s="27"/>
      <c r="BS19" s="27"/>
      <c r="BT19" s="27"/>
      <c r="BU19" s="27"/>
      <c r="BV19" s="27"/>
      <c r="BW19" s="27"/>
      <c r="BX19" s="27"/>
      <c r="BY19" s="27"/>
      <c r="BZ19" s="27"/>
      <c r="CA19" s="27"/>
      <c r="CB19" s="27"/>
      <c r="CC19" s="70"/>
      <c r="CD19" s="24"/>
    </row>
    <row r="20" spans="1:82" ht="15.75" customHeight="1" thickBot="1">
      <c r="A20" s="610"/>
      <c r="B20" s="440" t="s">
        <v>1799</v>
      </c>
      <c r="C20" s="441"/>
      <c r="D20" s="441"/>
      <c r="E20" s="1183"/>
      <c r="F20" s="1184"/>
      <c r="G20" s="1185"/>
      <c r="H20" s="1412" t="s">
        <v>583</v>
      </c>
      <c r="I20" s="1205"/>
      <c r="J20" s="1471" t="s">
        <v>501</v>
      </c>
      <c r="K20" s="1454"/>
      <c r="L20" s="1454"/>
      <c r="M20" s="1454"/>
      <c r="N20" s="1454"/>
      <c r="O20" s="1472"/>
      <c r="P20" s="1466" t="str">
        <f>IF($E$18="","",ROUNDDOWN(E20/$E$18*100,1))</f>
        <v/>
      </c>
      <c r="Q20" s="1467"/>
      <c r="R20" s="1468"/>
      <c r="S20" s="1405" t="s">
        <v>584</v>
      </c>
      <c r="T20" s="1253"/>
      <c r="U20" s="158"/>
      <c r="V20" s="158"/>
      <c r="W20" s="158"/>
      <c r="X20" s="157"/>
      <c r="AA20" s="229" t="s">
        <v>647</v>
      </c>
      <c r="AB20" s="237">
        <f>SUM(AB17:AB19)</f>
        <v>1</v>
      </c>
      <c r="AC20" s="229"/>
      <c r="AD20" s="229"/>
      <c r="AE20" s="229" t="s">
        <v>647</v>
      </c>
      <c r="AF20" s="237">
        <f ca="1">IF(SUM(AF16:AF19)=0,"",(SUM(AF16:AF19)))</f>
        <v>1</v>
      </c>
      <c r="AG20" s="229"/>
      <c r="AH20" s="82"/>
      <c r="AL20" s="286"/>
      <c r="AN20" s="289"/>
      <c r="AO20" s="289"/>
      <c r="AP20" s="45"/>
      <c r="AQ20" s="45"/>
      <c r="AR20" s="45"/>
      <c r="AS20" s="45"/>
      <c r="AT20" s="83">
        <f>IF(E18="",0,IF(P20&lt;50,0,IF(P20&lt;80,1,2)))</f>
        <v>0</v>
      </c>
      <c r="AU20" s="45"/>
      <c r="AW20" s="107"/>
      <c r="AZ20" s="64" t="s">
        <v>1</v>
      </c>
      <c r="BA20" s="84">
        <f>IF(BA21=1,0,IF(AND(AT19&gt;=1,AT20&gt;=1),1,0))</f>
        <v>0</v>
      </c>
    </row>
    <row r="21" spans="1:82" ht="8.25" customHeight="1" thickBot="1">
      <c r="A21" s="610"/>
      <c r="B21" s="99"/>
      <c r="C21" s="136"/>
      <c r="D21" s="136"/>
      <c r="E21" s="491"/>
      <c r="F21" s="491"/>
      <c r="G21" s="491"/>
      <c r="H21" s="491"/>
      <c r="I21" s="491"/>
      <c r="J21" s="491"/>
      <c r="K21" s="491"/>
      <c r="L21" s="491"/>
      <c r="M21" s="491"/>
      <c r="N21" s="491"/>
      <c r="O21" s="491"/>
      <c r="P21" s="491"/>
      <c r="Q21" s="491"/>
      <c r="R21" s="491"/>
      <c r="S21" s="491"/>
      <c r="T21" s="491"/>
      <c r="U21" s="503"/>
      <c r="V21" s="503"/>
      <c r="W21" s="503"/>
      <c r="X21" s="504"/>
      <c r="AA21" s="229"/>
      <c r="AB21" s="236"/>
      <c r="AC21" s="229"/>
      <c r="AD21" s="229"/>
      <c r="AE21" s="248"/>
      <c r="AF21" s="229"/>
      <c r="AG21" s="229">
        <v>0</v>
      </c>
      <c r="AH21" s="82"/>
      <c r="AJ21" s="286"/>
      <c r="AK21" s="286"/>
      <c r="AL21" s="286"/>
      <c r="AN21" s="289"/>
      <c r="AO21" s="289"/>
      <c r="AP21" s="45"/>
      <c r="AQ21" s="45"/>
      <c r="AR21" s="45"/>
      <c r="AS21" s="45"/>
      <c r="AT21" s="83">
        <f>SUM(AT19:AT20)</f>
        <v>0</v>
      </c>
      <c r="AU21" s="45"/>
      <c r="AW21" s="107"/>
      <c r="AZ21" s="66" t="s">
        <v>2</v>
      </c>
      <c r="BA21" s="86">
        <f>IF(D26="",IF(AT21=4,1,0))</f>
        <v>0</v>
      </c>
    </row>
    <row r="22" spans="1:82" ht="15.75" customHeight="1" thickBot="1">
      <c r="A22" s="607"/>
      <c r="B22" s="73" t="s">
        <v>556</v>
      </c>
      <c r="C22" s="56"/>
      <c r="D22" s="56"/>
      <c r="E22" s="56"/>
      <c r="F22" s="56"/>
      <c r="G22" s="56"/>
      <c r="H22" s="56"/>
      <c r="I22" s="56"/>
      <c r="J22" s="56"/>
      <c r="K22" s="56"/>
      <c r="L22" s="56"/>
      <c r="M22" s="56"/>
      <c r="N22" s="56"/>
      <c r="O22" s="435"/>
      <c r="P22" s="1143" t="s">
        <v>4</v>
      </c>
      <c r="Q22" s="1144"/>
      <c r="R22" s="1144"/>
      <c r="S22" s="1144"/>
      <c r="T22" s="1145"/>
      <c r="U22" s="1146" t="str">
        <f ca="1">IF(P22&lt;&gt;AA5,"",OFFSET(BA24,MATCH(1,BA24:BA26,0)-1,-1,1,1))</f>
        <v>段階1</v>
      </c>
      <c r="V22" s="1147"/>
      <c r="W22" s="1147"/>
      <c r="X22" s="1148"/>
      <c r="AA22" s="111" t="s">
        <v>4</v>
      </c>
      <c r="AB22" s="236">
        <f>IF(P22=AA22,1,0)</f>
        <v>1</v>
      </c>
      <c r="AC22" s="229">
        <v>1</v>
      </c>
      <c r="AD22" s="229"/>
      <c r="AE22" s="182" t="s">
        <v>0</v>
      </c>
      <c r="AF22" s="236">
        <f ca="1">IF(U22=AE22,1,0)</f>
        <v>1</v>
      </c>
      <c r="AG22" s="229">
        <v>1</v>
      </c>
      <c r="AH22" s="82"/>
      <c r="AI22" s="111" t="s">
        <v>261</v>
      </c>
      <c r="AJ22" s="286"/>
      <c r="AK22" s="286"/>
      <c r="AL22" s="286"/>
      <c r="AZ22" s="83" t="str">
        <f>B22</f>
        <v>イ　再生可能エネルギーの変換利用</v>
      </c>
      <c r="BH22" s="674" t="s">
        <v>1686</v>
      </c>
      <c r="BI22" s="35" t="s">
        <v>2</v>
      </c>
      <c r="BJ22" s="651" t="s">
        <v>1635</v>
      </c>
      <c r="BK22" s="36"/>
      <c r="BL22" s="34"/>
      <c r="BM22" s="34"/>
      <c r="BN22" s="34"/>
      <c r="BO22" s="34"/>
      <c r="BP22" s="34"/>
      <c r="BQ22" s="210"/>
      <c r="BR22" s="210"/>
      <c r="BS22" s="210"/>
      <c r="BT22" s="210"/>
      <c r="BU22" s="210"/>
      <c r="BV22" s="210"/>
      <c r="BW22" s="210"/>
      <c r="BX22" s="210"/>
      <c r="BY22" s="210"/>
      <c r="BZ22" s="210"/>
      <c r="CA22" s="210"/>
      <c r="CB22" s="210"/>
      <c r="CC22" s="71"/>
      <c r="CD22" s="72"/>
    </row>
    <row r="23" spans="1:82" ht="15.75" customHeight="1" thickBot="1">
      <c r="A23" s="610"/>
      <c r="B23" s="1413" t="s">
        <v>1135</v>
      </c>
      <c r="C23" s="1414"/>
      <c r="D23" s="1415"/>
      <c r="E23" s="1310"/>
      <c r="F23" s="1311"/>
      <c r="G23" s="1312"/>
      <c r="H23" s="1405" t="s">
        <v>259</v>
      </c>
      <c r="I23" s="1253"/>
      <c r="J23" s="1416"/>
      <c r="K23" s="1417"/>
      <c r="L23" s="1417"/>
      <c r="M23" s="1417"/>
      <c r="N23" s="1418"/>
      <c r="O23" s="442" t="s">
        <v>260</v>
      </c>
      <c r="P23" s="1199" t="str">
        <f>IF(E23="","",E23)</f>
        <v/>
      </c>
      <c r="Q23" s="1200"/>
      <c r="R23" s="1201"/>
      <c r="S23" s="1419" t="s">
        <v>259</v>
      </c>
      <c r="T23" s="1420"/>
      <c r="U23" s="443"/>
      <c r="V23" s="443"/>
      <c r="W23" s="443"/>
      <c r="X23" s="444"/>
      <c r="AA23" s="230" t="s">
        <v>5</v>
      </c>
      <c r="AB23" s="236">
        <f>IF(P22=AA23,2,0)</f>
        <v>0</v>
      </c>
      <c r="AC23" s="229">
        <v>2</v>
      </c>
      <c r="AD23" s="229"/>
      <c r="AE23" s="182" t="s">
        <v>1</v>
      </c>
      <c r="AF23" s="236">
        <f ca="1">IF(U22=AE23,2,0)</f>
        <v>0</v>
      </c>
      <c r="AG23" s="229">
        <v>2</v>
      </c>
      <c r="AI23" s="285" t="s">
        <v>585</v>
      </c>
      <c r="AN23" s="289"/>
      <c r="AO23" s="289"/>
      <c r="AP23" s="45"/>
      <c r="AQ23" s="45"/>
      <c r="AR23" s="45"/>
      <c r="AS23" s="45"/>
      <c r="AU23" s="45"/>
      <c r="AW23" s="107"/>
      <c r="AZ23" s="83" t="s">
        <v>117</v>
      </c>
      <c r="BI23" s="15" t="s">
        <v>1</v>
      </c>
      <c r="BJ23" s="151" t="s">
        <v>1636</v>
      </c>
      <c r="BK23" s="32"/>
      <c r="BL23" s="16"/>
      <c r="BM23" s="16"/>
      <c r="BN23" s="16"/>
      <c r="BO23" s="16"/>
      <c r="BP23" s="16"/>
      <c r="BQ23" s="26"/>
      <c r="BR23" s="26"/>
      <c r="BS23" s="26"/>
      <c r="BT23" s="26"/>
      <c r="BU23" s="26"/>
      <c r="BV23" s="26"/>
      <c r="BW23" s="26"/>
      <c r="BX23" s="26"/>
      <c r="BY23" s="26"/>
      <c r="BZ23" s="26"/>
      <c r="CA23" s="26"/>
      <c r="CB23" s="26"/>
      <c r="CC23" s="22"/>
      <c r="CD23" s="23"/>
    </row>
    <row r="24" spans="1:82" ht="15.75" customHeight="1" thickBot="1">
      <c r="A24" s="610"/>
      <c r="B24" s="1409" t="s">
        <v>1136</v>
      </c>
      <c r="C24" s="1410"/>
      <c r="D24" s="1411"/>
      <c r="E24" s="1310"/>
      <c r="F24" s="1311"/>
      <c r="G24" s="1312"/>
      <c r="H24" s="1405" t="s">
        <v>261</v>
      </c>
      <c r="I24" s="1253"/>
      <c r="J24" s="909" t="s">
        <v>262</v>
      </c>
      <c r="K24" s="1404">
        <v>9.76</v>
      </c>
      <c r="L24" s="1404"/>
      <c r="M24" s="1404" t="s">
        <v>263</v>
      </c>
      <c r="N24" s="1404"/>
      <c r="O24" s="442" t="s">
        <v>260</v>
      </c>
      <c r="P24" s="1199" t="str">
        <f>IF(E24="","",ROUNDDOWN(E24/9.76,1))</f>
        <v/>
      </c>
      <c r="Q24" s="1200"/>
      <c r="R24" s="1201"/>
      <c r="S24" s="1405" t="s">
        <v>259</v>
      </c>
      <c r="T24" s="1253"/>
      <c r="U24" s="443"/>
      <c r="V24" s="443"/>
      <c r="W24" s="443"/>
      <c r="X24" s="444"/>
      <c r="AA24" s="231" t="s">
        <v>648</v>
      </c>
      <c r="AB24" s="236">
        <f>IF(P22=AA24,4,0)</f>
        <v>0</v>
      </c>
      <c r="AC24" s="229">
        <v>4</v>
      </c>
      <c r="AD24" s="229"/>
      <c r="AE24" s="181" t="s">
        <v>2</v>
      </c>
      <c r="AF24" s="236">
        <f ca="1">IF(U22=AE24,3,0)</f>
        <v>0</v>
      </c>
      <c r="AG24" s="229">
        <v>3</v>
      </c>
      <c r="AH24" s="82"/>
      <c r="AJ24" s="286"/>
      <c r="AK24" s="286"/>
      <c r="AL24" s="286"/>
      <c r="AN24" s="289"/>
      <c r="AO24" s="289"/>
      <c r="AP24" s="45"/>
      <c r="AQ24" s="45"/>
      <c r="AR24" s="45"/>
      <c r="AS24" s="45"/>
      <c r="AU24" s="45"/>
      <c r="AW24" s="107"/>
      <c r="AZ24" s="67" t="s">
        <v>0</v>
      </c>
      <c r="BA24" s="69">
        <f>IF(SUM(BA25:BA26)=0,1,0)</f>
        <v>1</v>
      </c>
      <c r="BI24" s="33" t="s">
        <v>0</v>
      </c>
      <c r="BJ24" s="152" t="s">
        <v>1626</v>
      </c>
      <c r="BK24" s="17"/>
      <c r="BL24" s="25"/>
      <c r="BM24" s="25"/>
      <c r="BN24" s="25"/>
      <c r="BO24" s="25"/>
      <c r="BP24" s="25"/>
      <c r="BQ24" s="27"/>
      <c r="BR24" s="27"/>
      <c r="BS24" s="27"/>
      <c r="BT24" s="27"/>
      <c r="BU24" s="27"/>
      <c r="BV24" s="27"/>
      <c r="BW24" s="27"/>
      <c r="BX24" s="27"/>
      <c r="BY24" s="27"/>
      <c r="BZ24" s="27"/>
      <c r="CA24" s="27"/>
      <c r="CB24" s="27"/>
      <c r="CC24" s="70"/>
      <c r="CD24" s="24"/>
    </row>
    <row r="25" spans="1:82" ht="15.75" customHeight="1" thickBot="1">
      <c r="A25" s="610"/>
      <c r="B25" s="99" t="s">
        <v>1137</v>
      </c>
      <c r="C25" s="445"/>
      <c r="D25" s="446"/>
      <c r="E25" s="1479"/>
      <c r="F25" s="1480"/>
      <c r="G25" s="1480"/>
      <c r="H25" s="1397" t="s">
        <v>261</v>
      </c>
      <c r="I25" s="1314"/>
      <c r="J25" s="909" t="s">
        <v>262</v>
      </c>
      <c r="K25" s="1404">
        <v>9.76</v>
      </c>
      <c r="L25" s="1404"/>
      <c r="M25" s="1404" t="s">
        <v>263</v>
      </c>
      <c r="N25" s="1404"/>
      <c r="O25" s="442" t="s">
        <v>260</v>
      </c>
      <c r="P25" s="1199" t="str">
        <f>IF(E25="","",ROUNDDOWN(E25/9.76,1))</f>
        <v/>
      </c>
      <c r="Q25" s="1200"/>
      <c r="R25" s="1201"/>
      <c r="S25" s="1405" t="s">
        <v>259</v>
      </c>
      <c r="T25" s="1253"/>
      <c r="U25" s="443"/>
      <c r="V25" s="443"/>
      <c r="W25" s="443"/>
      <c r="X25" s="444"/>
      <c r="AA25" s="229" t="s">
        <v>647</v>
      </c>
      <c r="AB25" s="237">
        <f>SUM(AB22:AB24)</f>
        <v>1</v>
      </c>
      <c r="AC25" s="229"/>
      <c r="AD25" s="229"/>
      <c r="AE25" s="229" t="s">
        <v>647</v>
      </c>
      <c r="AF25" s="237">
        <f ca="1">IF(SUM(AF21:AF24)=0,"",(SUM(AF21:AF24)))</f>
        <v>1</v>
      </c>
      <c r="AG25" s="229"/>
      <c r="AH25" s="82"/>
      <c r="AJ25" s="286"/>
      <c r="AK25" s="286"/>
      <c r="AL25" s="286"/>
      <c r="AN25" s="289"/>
      <c r="AO25" s="289"/>
      <c r="AP25" s="45"/>
      <c r="AQ25" s="45"/>
      <c r="AR25" s="45"/>
      <c r="AS25" s="45"/>
      <c r="AU25" s="45"/>
      <c r="AW25" s="107"/>
      <c r="AZ25" s="64" t="s">
        <v>1</v>
      </c>
      <c r="BA25" s="84">
        <f>IF(AND(P28&gt;0,P28&lt;10),1,0)</f>
        <v>0</v>
      </c>
    </row>
    <row r="26" spans="1:82" ht="15.75" customHeight="1" thickBot="1">
      <c r="A26" s="610"/>
      <c r="B26" s="1001" t="s">
        <v>1796</v>
      </c>
      <c r="C26" s="448"/>
      <c r="D26" s="449"/>
      <c r="E26" s="1473"/>
      <c r="F26" s="1474"/>
      <c r="G26" s="1475"/>
      <c r="H26" s="1476" t="s">
        <v>1810</v>
      </c>
      <c r="I26" s="1477"/>
      <c r="J26" s="450" t="str">
        <f>IF(H26=AI23,"","÷")</f>
        <v>÷</v>
      </c>
      <c r="K26" s="1478" t="str">
        <f>IF(H26=AI23,"","9.76")</f>
        <v>9.76</v>
      </c>
      <c r="L26" s="1478"/>
      <c r="M26" s="1478" t="str">
        <f>IF(H26=AI23,"","MJ/kWh")</f>
        <v>MJ/kWh</v>
      </c>
      <c r="N26" s="1478"/>
      <c r="O26" s="442" t="s">
        <v>260</v>
      </c>
      <c r="P26" s="1138" t="str">
        <f>IF(E26="","",IF(H26=AI23,E26,ROUNDDOWN(E26/9.76,1)))</f>
        <v/>
      </c>
      <c r="Q26" s="1139"/>
      <c r="R26" s="1140"/>
      <c r="S26" s="1405" t="s">
        <v>259</v>
      </c>
      <c r="T26" s="1253"/>
      <c r="U26" s="443"/>
      <c r="V26" s="443"/>
      <c r="W26" s="443"/>
      <c r="X26" s="444"/>
      <c r="AB26" s="82"/>
      <c r="AC26" s="82"/>
      <c r="AD26" s="82"/>
      <c r="AE26" s="82"/>
      <c r="AF26" s="82"/>
      <c r="AG26" s="82"/>
      <c r="AH26" s="82"/>
      <c r="AJ26" s="286"/>
      <c r="AK26" s="286"/>
      <c r="AL26" s="286"/>
      <c r="AN26" s="289"/>
      <c r="AO26" s="289"/>
      <c r="AP26" s="45"/>
      <c r="AQ26" s="45"/>
      <c r="AR26" s="45"/>
      <c r="AS26" s="45"/>
      <c r="AU26" s="45"/>
      <c r="AW26" s="107"/>
      <c r="AZ26" s="66" t="s">
        <v>2</v>
      </c>
      <c r="BA26" s="86">
        <f>IF(P28="",0,IF(P28&gt;=10,1,0))</f>
        <v>0</v>
      </c>
    </row>
    <row r="27" spans="1:82" ht="15.75" customHeight="1" thickBot="1">
      <c r="A27" s="610"/>
      <c r="B27" s="1008" t="s">
        <v>1797</v>
      </c>
      <c r="C27" s="451"/>
      <c r="D27" s="451"/>
      <c r="E27" s="1394"/>
      <c r="F27" s="1395"/>
      <c r="G27" s="1395"/>
      <c r="H27" s="1395"/>
      <c r="I27" s="1395"/>
      <c r="J27" s="1395"/>
      <c r="K27" s="1395"/>
      <c r="L27" s="1395"/>
      <c r="M27" s="1395"/>
      <c r="N27" s="1396"/>
      <c r="O27" s="452"/>
      <c r="P27" s="443"/>
      <c r="Q27" s="443"/>
      <c r="R27" s="443"/>
      <c r="S27" s="452"/>
      <c r="T27" s="452"/>
      <c r="U27" s="443"/>
      <c r="V27" s="443"/>
      <c r="W27" s="443"/>
      <c r="X27" s="444"/>
      <c r="AN27" s="289"/>
      <c r="AO27" s="289"/>
      <c r="AP27" s="45"/>
      <c r="AQ27" s="45"/>
      <c r="AR27" s="45"/>
      <c r="AS27" s="45"/>
      <c r="AU27" s="45"/>
      <c r="AW27" s="107"/>
    </row>
    <row r="28" spans="1:82" ht="15.75" customHeight="1" thickBot="1">
      <c r="A28" s="610"/>
      <c r="B28" s="99" t="s">
        <v>533</v>
      </c>
      <c r="C28" s="216"/>
      <c r="D28" s="217"/>
      <c r="E28" s="160" t="s">
        <v>526</v>
      </c>
      <c r="F28" s="935"/>
      <c r="G28" s="935"/>
      <c r="H28" s="935"/>
      <c r="I28" s="935"/>
      <c r="J28" s="935"/>
      <c r="K28" s="935"/>
      <c r="L28" s="935"/>
      <c r="M28" s="935"/>
      <c r="N28" s="935"/>
      <c r="O28" s="453" t="s">
        <v>260</v>
      </c>
      <c r="P28" s="1199" t="str">
        <f>IF(SUM(P23:R26)=0,"",ROUNDDOWN(SUM(P23:R26),1))</f>
        <v/>
      </c>
      <c r="Q28" s="1200"/>
      <c r="R28" s="1201"/>
      <c r="S28" s="1397" t="s">
        <v>259</v>
      </c>
      <c r="T28" s="1259"/>
      <c r="U28" s="443"/>
      <c r="V28" s="443"/>
      <c r="W28" s="443"/>
      <c r="X28" s="444"/>
      <c r="AN28" s="290"/>
      <c r="AO28" s="290"/>
      <c r="AP28" s="106"/>
      <c r="AQ28" s="106"/>
      <c r="AR28" s="106"/>
      <c r="AS28" s="106"/>
      <c r="AU28" s="106"/>
      <c r="AW28" s="107"/>
      <c r="AZ28" s="83" t="s">
        <v>116</v>
      </c>
      <c r="BA28" s="110"/>
    </row>
    <row r="29" spans="1:82" ht="8.25" customHeight="1" thickBot="1">
      <c r="A29" s="610"/>
      <c r="B29" s="55"/>
      <c r="C29" s="55"/>
      <c r="D29" s="55"/>
      <c r="E29" s="492"/>
      <c r="F29" s="492"/>
      <c r="G29" s="492"/>
      <c r="H29" s="492"/>
      <c r="I29" s="492"/>
      <c r="J29" s="492"/>
      <c r="K29" s="492"/>
      <c r="L29" s="492"/>
      <c r="M29" s="492"/>
      <c r="N29" s="492"/>
      <c r="O29" s="492"/>
      <c r="P29" s="492"/>
      <c r="Q29" s="492"/>
      <c r="R29" s="492"/>
      <c r="S29" s="492"/>
      <c r="T29" s="492"/>
      <c r="U29" s="492"/>
      <c r="V29" s="492"/>
      <c r="W29" s="492"/>
      <c r="X29" s="492"/>
      <c r="Y29" s="64"/>
      <c r="Z29" s="82"/>
      <c r="AA29" s="229"/>
      <c r="AB29" s="236"/>
      <c r="AC29" s="229"/>
      <c r="AD29" s="229"/>
      <c r="AE29" s="248"/>
      <c r="AF29" s="229"/>
      <c r="AG29" s="229">
        <v>0</v>
      </c>
      <c r="AH29" s="82"/>
      <c r="AJ29" s="286"/>
      <c r="AK29" s="286"/>
      <c r="AL29" s="286"/>
    </row>
    <row r="30" spans="1:82" ht="15.75" customHeight="1" thickBot="1">
      <c r="A30" s="610"/>
      <c r="B30" s="73" t="s">
        <v>1464</v>
      </c>
      <c r="C30" s="56"/>
      <c r="D30" s="56"/>
      <c r="E30" s="56"/>
      <c r="F30" s="56"/>
      <c r="G30" s="56"/>
      <c r="H30" s="56"/>
      <c r="I30" s="56"/>
      <c r="J30" s="56"/>
      <c r="K30" s="56"/>
      <c r="L30" s="56"/>
      <c r="M30" s="56"/>
      <c r="N30" s="56"/>
      <c r="O30" s="56"/>
      <c r="P30" s="1143" t="s">
        <v>4</v>
      </c>
      <c r="Q30" s="1144"/>
      <c r="R30" s="1144"/>
      <c r="S30" s="1144"/>
      <c r="T30" s="1145"/>
      <c r="U30" s="1146" t="str">
        <f ca="1">IF(P30&lt;&gt;AA5,"",OFFSET(BA32,MATCH(1,BA32:BA34,0)-1,-1,1,1))</f>
        <v>段階1</v>
      </c>
      <c r="V30" s="1147"/>
      <c r="W30" s="1147"/>
      <c r="X30" s="1148"/>
      <c r="Y30" s="64"/>
      <c r="Z30" s="82"/>
      <c r="AA30" s="111" t="s">
        <v>4</v>
      </c>
      <c r="AB30" s="236">
        <f>IF(P30=AA30,1,0)</f>
        <v>1</v>
      </c>
      <c r="AC30" s="229">
        <v>1</v>
      </c>
      <c r="AD30" s="229"/>
      <c r="AE30" s="182" t="s">
        <v>0</v>
      </c>
      <c r="AF30" s="236">
        <f ca="1">IF(U30=AE30,1,0)</f>
        <v>1</v>
      </c>
      <c r="AG30" s="229">
        <v>1</v>
      </c>
      <c r="AH30" s="82"/>
      <c r="AI30" s="111"/>
      <c r="AJ30" s="286"/>
      <c r="AK30" s="286"/>
      <c r="AL30" s="286"/>
      <c r="AZ30" s="83" t="str">
        <f>B30</f>
        <v>ウ　再生可能エネルギー電気の受入れ</v>
      </c>
      <c r="BH30" s="674" t="s">
        <v>1686</v>
      </c>
      <c r="BI30" s="35" t="s">
        <v>2</v>
      </c>
      <c r="BJ30" s="651" t="s">
        <v>1637</v>
      </c>
      <c r="BK30" s="36"/>
      <c r="BL30" s="34"/>
      <c r="BM30" s="34"/>
      <c r="BN30" s="34"/>
      <c r="BO30" s="34"/>
      <c r="BP30" s="34"/>
      <c r="BQ30" s="210"/>
      <c r="BR30" s="210"/>
      <c r="BS30" s="210"/>
      <c r="BT30" s="210"/>
      <c r="BU30" s="210"/>
      <c r="BV30" s="210"/>
      <c r="BW30" s="210"/>
      <c r="BX30" s="210"/>
      <c r="BY30" s="210"/>
      <c r="BZ30" s="210"/>
      <c r="CA30" s="210"/>
      <c r="CB30" s="210"/>
      <c r="CC30" s="71"/>
      <c r="CD30" s="72"/>
    </row>
    <row r="31" spans="1:82" ht="15.75" customHeight="1" thickBot="1">
      <c r="A31" s="610"/>
      <c r="B31" s="1398" t="s">
        <v>1488</v>
      </c>
      <c r="C31" s="1399"/>
      <c r="D31" s="1399"/>
      <c r="E31" s="930"/>
      <c r="F31" s="941" t="s">
        <v>312</v>
      </c>
      <c r="G31" s="926"/>
      <c r="H31" s="926"/>
      <c r="I31" s="512"/>
      <c r="J31" s="926"/>
      <c r="K31" s="926"/>
      <c r="L31" s="926"/>
      <c r="M31" s="926"/>
      <c r="N31" s="926"/>
      <c r="O31" s="926"/>
      <c r="P31" s="926"/>
      <c r="Q31" s="926"/>
      <c r="R31" s="926"/>
      <c r="S31" s="926"/>
      <c r="T31" s="926"/>
      <c r="U31" s="926"/>
      <c r="V31" s="926"/>
      <c r="W31" s="926"/>
      <c r="X31" s="927"/>
      <c r="AA31" s="230" t="s">
        <v>5</v>
      </c>
      <c r="AB31" s="236">
        <f>IF(P30=AA31,2,0)</f>
        <v>0</v>
      </c>
      <c r="AC31" s="229">
        <v>2</v>
      </c>
      <c r="AD31" s="229"/>
      <c r="AE31" s="182" t="s">
        <v>1</v>
      </c>
      <c r="AF31" s="236">
        <f ca="1">IF(U30=AE31,2,0)</f>
        <v>0</v>
      </c>
      <c r="AG31" s="229">
        <v>2</v>
      </c>
      <c r="AI31" s="285" t="s">
        <v>586</v>
      </c>
      <c r="AN31" s="291"/>
      <c r="AO31" s="291"/>
      <c r="AP31" s="118"/>
      <c r="AQ31" s="118"/>
      <c r="AR31" s="118"/>
      <c r="AS31" s="118" t="str">
        <f>B31</f>
        <v>(ア)CO2排出係数等</v>
      </c>
      <c r="AT31" s="253" t="str">
        <f>IF(E31="〇",1,"")</f>
        <v/>
      </c>
      <c r="AU31" s="43" t="s">
        <v>921</v>
      </c>
      <c r="AW31" s="107"/>
      <c r="AZ31" s="83" t="s">
        <v>117</v>
      </c>
      <c r="BI31" s="38" t="s">
        <v>1</v>
      </c>
      <c r="BJ31" s="211" t="s">
        <v>1638</v>
      </c>
      <c r="BK31" s="341"/>
      <c r="BL31" s="341"/>
      <c r="BM31" s="341"/>
      <c r="BN31" s="341"/>
      <c r="BO31" s="341"/>
      <c r="BP31" s="341"/>
      <c r="BQ31" s="341"/>
      <c r="BR31" s="341"/>
      <c r="BS31" s="341"/>
      <c r="BT31" s="341"/>
      <c r="BU31" s="341"/>
      <c r="BV31" s="341"/>
      <c r="BW31" s="341"/>
      <c r="BX31" s="341"/>
      <c r="BY31" s="341"/>
      <c r="BZ31" s="341"/>
      <c r="CA31" s="341"/>
      <c r="CB31" s="341"/>
      <c r="CC31" s="341"/>
      <c r="CD31" s="79"/>
    </row>
    <row r="32" spans="1:82" ht="15.75" customHeight="1" thickBot="1">
      <c r="A32" s="610"/>
      <c r="B32" s="98"/>
      <c r="C32" s="141"/>
      <c r="D32" s="454"/>
      <c r="E32" s="624"/>
      <c r="F32" s="942" t="s">
        <v>1293</v>
      </c>
      <c r="G32" s="515"/>
      <c r="H32" s="515"/>
      <c r="I32" s="515"/>
      <c r="J32" s="515"/>
      <c r="K32" s="515"/>
      <c r="L32" s="515"/>
      <c r="M32" s="515"/>
      <c r="N32" s="515"/>
      <c r="O32" s="515"/>
      <c r="P32" s="515"/>
      <c r="Q32" s="515"/>
      <c r="R32" s="515"/>
      <c r="S32" s="515"/>
      <c r="T32" s="515"/>
      <c r="U32" s="515"/>
      <c r="V32" s="515"/>
      <c r="W32" s="515"/>
      <c r="X32" s="516"/>
      <c r="AA32" s="231" t="s">
        <v>648</v>
      </c>
      <c r="AB32" s="236">
        <f>IF(P30=AA32,4,0)</f>
        <v>0</v>
      </c>
      <c r="AC32" s="229">
        <v>4</v>
      </c>
      <c r="AD32" s="229"/>
      <c r="AE32" s="181" t="s">
        <v>2</v>
      </c>
      <c r="AF32" s="236">
        <f ca="1">IF(U30=AE32,3,0)</f>
        <v>0</v>
      </c>
      <c r="AG32" s="229">
        <v>3</v>
      </c>
      <c r="AS32" s="118">
        <f t="shared" ref="AS32:AS36" si="0">B32</f>
        <v>0</v>
      </c>
      <c r="AT32" s="253" t="str">
        <f t="shared" ref="AT32:AT36" si="1">IF(E32="〇",1,"")</f>
        <v/>
      </c>
      <c r="AU32" s="43" t="s">
        <v>921</v>
      </c>
      <c r="AW32" s="107"/>
      <c r="AZ32" s="67" t="s">
        <v>0</v>
      </c>
      <c r="BA32" s="69">
        <f>IF(SUM(BA33:BA34)=0,1,0)</f>
        <v>1</v>
      </c>
      <c r="BI32" s="33" t="s">
        <v>0</v>
      </c>
      <c r="BJ32" s="152" t="s">
        <v>1626</v>
      </c>
      <c r="BK32" s="17"/>
      <c r="BL32" s="25"/>
      <c r="BM32" s="25"/>
      <c r="BN32" s="25"/>
      <c r="BO32" s="25"/>
      <c r="BP32" s="25"/>
      <c r="BQ32" s="27"/>
      <c r="BR32" s="27"/>
      <c r="BS32" s="27"/>
      <c r="BT32" s="27"/>
      <c r="BU32" s="27"/>
      <c r="BV32" s="27"/>
      <c r="BW32" s="27"/>
      <c r="BX32" s="27"/>
      <c r="BY32" s="27"/>
      <c r="BZ32" s="27"/>
      <c r="CA32" s="27"/>
      <c r="CB32" s="27"/>
      <c r="CC32" s="70"/>
      <c r="CD32" s="24"/>
    </row>
    <row r="33" spans="1:82" ht="15.75" customHeight="1" thickBot="1">
      <c r="A33" s="610"/>
      <c r="B33" s="99"/>
      <c r="C33" s="136"/>
      <c r="D33" s="455"/>
      <c r="E33" s="624"/>
      <c r="F33" s="943" t="s">
        <v>1294</v>
      </c>
      <c r="G33" s="518"/>
      <c r="H33" s="518"/>
      <c r="I33" s="518"/>
      <c r="J33" s="518"/>
      <c r="K33" s="518"/>
      <c r="L33" s="518"/>
      <c r="M33" s="518"/>
      <c r="N33" s="518"/>
      <c r="O33" s="518"/>
      <c r="P33" s="518"/>
      <c r="Q33" s="518"/>
      <c r="R33" s="518"/>
      <c r="S33" s="518"/>
      <c r="T33" s="518"/>
      <c r="U33" s="518"/>
      <c r="V33" s="518"/>
      <c r="W33" s="518"/>
      <c r="X33" s="519"/>
      <c r="AA33" s="229" t="s">
        <v>647</v>
      </c>
      <c r="AB33" s="237">
        <f>SUM(AB30:AB32)</f>
        <v>1</v>
      </c>
      <c r="AC33" s="229"/>
      <c r="AD33" s="229"/>
      <c r="AE33" s="229" t="s">
        <v>647</v>
      </c>
      <c r="AF33" s="237">
        <f ca="1">IF(SUM(AF29:AF32)=0,"",(SUM(AF29:AF32)))</f>
        <v>1</v>
      </c>
      <c r="AG33" s="229"/>
      <c r="AH33" s="82"/>
      <c r="AJ33" s="286"/>
      <c r="AK33" s="286"/>
      <c r="AL33" s="286"/>
      <c r="AS33" s="118">
        <f t="shared" si="0"/>
        <v>0</v>
      </c>
      <c r="AT33" s="253" t="str">
        <f t="shared" si="1"/>
        <v/>
      </c>
      <c r="AU33" s="43" t="s">
        <v>921</v>
      </c>
      <c r="AW33" s="107"/>
      <c r="AZ33" s="64" t="s">
        <v>1</v>
      </c>
      <c r="BA33" s="84">
        <f>IF(BA34=1,0,IF(AND((OR(AT32=1,AT33=1)),OR(AT35=1,AT36=1)),1,0))</f>
        <v>0</v>
      </c>
    </row>
    <row r="34" spans="1:82" ht="15.75" customHeight="1">
      <c r="A34" s="610"/>
      <c r="B34" s="98" t="s">
        <v>515</v>
      </c>
      <c r="C34" s="141"/>
      <c r="D34" s="141"/>
      <c r="E34" s="630"/>
      <c r="F34" s="944" t="s">
        <v>237</v>
      </c>
      <c r="G34" s="512"/>
      <c r="H34" s="512"/>
      <c r="I34" s="512"/>
      <c r="J34" s="512"/>
      <c r="K34" s="512"/>
      <c r="L34" s="512"/>
      <c r="M34" s="512"/>
      <c r="N34" s="512"/>
      <c r="O34" s="512"/>
      <c r="P34" s="512"/>
      <c r="Q34" s="512"/>
      <c r="R34" s="512"/>
      <c r="S34" s="512"/>
      <c r="T34" s="512"/>
      <c r="U34" s="512"/>
      <c r="V34" s="512"/>
      <c r="W34" s="512"/>
      <c r="X34" s="521"/>
      <c r="AB34" s="82"/>
      <c r="AC34" s="82"/>
      <c r="AD34" s="82"/>
      <c r="AE34" s="82"/>
      <c r="AF34" s="82"/>
      <c r="AG34" s="82"/>
      <c r="AH34" s="82"/>
      <c r="AJ34" s="286"/>
      <c r="AK34" s="286"/>
      <c r="AL34" s="286"/>
      <c r="AS34" s="118" t="str">
        <f t="shared" si="0"/>
        <v>(イ)再生可能エネルギー利用率</v>
      </c>
      <c r="AT34" s="253" t="str">
        <f t="shared" si="1"/>
        <v/>
      </c>
      <c r="AU34" s="43" t="s">
        <v>921</v>
      </c>
      <c r="AW34" s="107"/>
      <c r="AZ34" s="66" t="s">
        <v>2</v>
      </c>
      <c r="BA34" s="86">
        <f>IF(AND(AT33=1,AT36=1),1,0)</f>
        <v>0</v>
      </c>
    </row>
    <row r="35" spans="1:82" ht="15.75" customHeight="1">
      <c r="A35" s="610"/>
      <c r="B35" s="98"/>
      <c r="C35" s="141"/>
      <c r="D35" s="141"/>
      <c r="E35" s="620"/>
      <c r="F35" s="942" t="s">
        <v>238</v>
      </c>
      <c r="G35" s="515"/>
      <c r="H35" s="515"/>
      <c r="I35" s="515"/>
      <c r="J35" s="515"/>
      <c r="K35" s="515"/>
      <c r="L35" s="515"/>
      <c r="M35" s="515"/>
      <c r="N35" s="515"/>
      <c r="O35" s="515"/>
      <c r="P35" s="515"/>
      <c r="Q35" s="515"/>
      <c r="R35" s="515"/>
      <c r="S35" s="515"/>
      <c r="T35" s="515"/>
      <c r="U35" s="515"/>
      <c r="V35" s="515"/>
      <c r="W35" s="515"/>
      <c r="X35" s="516"/>
      <c r="AN35" s="291"/>
      <c r="AO35" s="291"/>
      <c r="AP35" s="118"/>
      <c r="AQ35" s="118"/>
      <c r="AR35" s="118"/>
      <c r="AS35" s="118">
        <f t="shared" si="0"/>
        <v>0</v>
      </c>
      <c r="AT35" s="253" t="str">
        <f t="shared" si="1"/>
        <v/>
      </c>
      <c r="AU35" s="43" t="s">
        <v>921</v>
      </c>
      <c r="AW35" s="107"/>
    </row>
    <row r="36" spans="1:82" ht="15.75" customHeight="1" thickBot="1">
      <c r="A36" s="610"/>
      <c r="B36" s="1406"/>
      <c r="C36" s="1407"/>
      <c r="D36" s="1407"/>
      <c r="E36" s="621"/>
      <c r="F36" s="945" t="s">
        <v>264</v>
      </c>
      <c r="G36" s="518"/>
      <c r="H36" s="518"/>
      <c r="I36" s="518"/>
      <c r="J36" s="518"/>
      <c r="K36" s="518"/>
      <c r="L36" s="518"/>
      <c r="M36" s="518"/>
      <c r="N36" s="518"/>
      <c r="O36" s="518"/>
      <c r="P36" s="518"/>
      <c r="Q36" s="518"/>
      <c r="R36" s="518"/>
      <c r="S36" s="518"/>
      <c r="T36" s="518"/>
      <c r="U36" s="518"/>
      <c r="V36" s="518"/>
      <c r="W36" s="518"/>
      <c r="X36" s="519"/>
      <c r="AN36" s="291"/>
      <c r="AO36" s="291"/>
      <c r="AP36" s="118"/>
      <c r="AQ36" s="118"/>
      <c r="AR36" s="118"/>
      <c r="AS36" s="118">
        <f t="shared" si="0"/>
        <v>0</v>
      </c>
      <c r="AT36" s="253" t="str">
        <f t="shared" si="1"/>
        <v/>
      </c>
      <c r="AU36" s="43" t="s">
        <v>921</v>
      </c>
      <c r="AW36" s="107"/>
      <c r="BD36" s="82"/>
      <c r="BE36" s="82"/>
      <c r="BF36" s="82"/>
      <c r="BG36" s="82"/>
      <c r="BH36" s="82"/>
    </row>
    <row r="37" spans="1:82" s="63" customFormat="1" ht="8.25" customHeight="1" thickBot="1">
      <c r="A37" s="610"/>
      <c r="B37" s="437"/>
      <c r="C37" s="437"/>
      <c r="D37" s="437"/>
      <c r="E37" s="526"/>
      <c r="F37" s="526"/>
      <c r="G37" s="526"/>
      <c r="H37" s="526"/>
      <c r="I37" s="526"/>
      <c r="J37" s="526"/>
      <c r="K37" s="526"/>
      <c r="L37" s="526"/>
      <c r="M37" s="526"/>
      <c r="N37" s="526"/>
      <c r="O37" s="526"/>
      <c r="P37" s="526"/>
      <c r="Q37" s="526"/>
      <c r="R37" s="526"/>
      <c r="S37" s="526"/>
      <c r="T37" s="526"/>
      <c r="U37" s="526"/>
      <c r="V37" s="526"/>
      <c r="W37" s="526"/>
      <c r="X37" s="526"/>
      <c r="AI37" s="287"/>
      <c r="AJ37" s="236"/>
      <c r="AK37" s="229"/>
      <c r="AL37" s="287"/>
      <c r="AM37" s="287"/>
      <c r="AN37" s="287"/>
      <c r="AO37" s="287"/>
      <c r="AT37" s="229"/>
      <c r="BI37" s="83"/>
      <c r="BJ37" s="83"/>
      <c r="BK37" s="83"/>
      <c r="BL37" s="83"/>
      <c r="BM37" s="83"/>
      <c r="BN37" s="83"/>
      <c r="BO37" s="83"/>
      <c r="BP37" s="83"/>
      <c r="BQ37" s="83"/>
      <c r="BR37" s="83"/>
      <c r="BS37" s="83"/>
      <c r="BT37" s="83"/>
      <c r="BU37" s="83"/>
      <c r="BV37" s="83"/>
      <c r="BW37" s="83"/>
      <c r="BX37" s="83"/>
      <c r="BY37" s="83"/>
      <c r="BZ37" s="83"/>
      <c r="CA37" s="83"/>
      <c r="CB37" s="83"/>
      <c r="CC37" s="83"/>
      <c r="CD37" s="83"/>
    </row>
    <row r="38" spans="1:82" ht="15.75" customHeight="1" thickBot="1">
      <c r="A38" s="609"/>
      <c r="B38" s="1227" t="s">
        <v>614</v>
      </c>
      <c r="C38" s="1228"/>
      <c r="D38" s="1228"/>
      <c r="E38" s="1228"/>
      <c r="F38" s="1228"/>
      <c r="G38" s="1228"/>
      <c r="H38" s="1228"/>
      <c r="I38" s="1228"/>
      <c r="J38" s="1228"/>
      <c r="K38" s="1228"/>
      <c r="L38" s="1228"/>
      <c r="M38" s="1228"/>
      <c r="N38" s="1228"/>
      <c r="O38" s="1228"/>
      <c r="P38" s="1228"/>
      <c r="Q38" s="1228"/>
      <c r="R38" s="1228"/>
      <c r="S38" s="1228"/>
      <c r="T38" s="1228"/>
      <c r="U38" s="1228"/>
      <c r="V38" s="1228"/>
      <c r="W38" s="1228"/>
      <c r="X38" s="1408"/>
      <c r="AA38" s="229"/>
      <c r="AB38" s="236"/>
      <c r="AC38" s="229"/>
      <c r="AD38" s="229"/>
      <c r="AE38" s="248"/>
      <c r="AF38" s="229"/>
      <c r="AG38" s="229">
        <v>0</v>
      </c>
      <c r="AH38" s="82"/>
      <c r="AI38" s="111"/>
      <c r="AJ38" s="229"/>
      <c r="AK38" s="229">
        <v>0</v>
      </c>
      <c r="AL38" s="286"/>
      <c r="AM38" s="111"/>
      <c r="AN38" s="229"/>
      <c r="AO38" s="229">
        <v>0</v>
      </c>
    </row>
    <row r="39" spans="1:82" ht="15.75" customHeight="1" thickBot="1">
      <c r="A39" s="607"/>
      <c r="B39" s="73" t="s">
        <v>557</v>
      </c>
      <c r="C39" s="56"/>
      <c r="D39" s="56"/>
      <c r="E39" s="56"/>
      <c r="F39" s="56"/>
      <c r="G39" s="56"/>
      <c r="H39" s="56"/>
      <c r="I39" s="56"/>
      <c r="J39" s="56"/>
      <c r="K39" s="56"/>
      <c r="L39" s="56"/>
      <c r="M39" s="56"/>
      <c r="N39" s="56"/>
      <c r="O39" s="435"/>
      <c r="P39" s="1143" t="s">
        <v>4</v>
      </c>
      <c r="Q39" s="1144"/>
      <c r="R39" s="1144"/>
      <c r="S39" s="1144"/>
      <c r="T39" s="1145"/>
      <c r="U39" s="1146" t="str">
        <f ca="1">IF(P39&lt;&gt;AA5,"",OFFSET(BA41,MATCH(1,BA41:BA43,0)-1,-1,1,1))</f>
        <v>段階1</v>
      </c>
      <c r="V39" s="1147"/>
      <c r="W39" s="1147"/>
      <c r="X39" s="1148"/>
      <c r="AA39" s="111" t="s">
        <v>4</v>
      </c>
      <c r="AB39" s="236">
        <f>IF(P39=AA39,1,0)</f>
        <v>1</v>
      </c>
      <c r="AC39" s="229">
        <v>1</v>
      </c>
      <c r="AD39" s="229"/>
      <c r="AE39" s="182" t="s">
        <v>0</v>
      </c>
      <c r="AF39" s="236">
        <f ca="1">IF(U39=AE39,1,0)</f>
        <v>1</v>
      </c>
      <c r="AG39" s="229">
        <v>1</v>
      </c>
      <c r="AH39" s="82"/>
      <c r="AI39" s="284" t="s">
        <v>443</v>
      </c>
      <c r="AJ39" s="236">
        <f>IF(E41=AI39,1,0)</f>
        <v>0</v>
      </c>
      <c r="AK39" s="229">
        <v>1</v>
      </c>
      <c r="AL39" s="286"/>
      <c r="AM39" s="284" t="s">
        <v>446</v>
      </c>
      <c r="AN39" s="236">
        <f>IF(E42=AM39,1,0)</f>
        <v>0</v>
      </c>
      <c r="AO39" s="229">
        <v>1</v>
      </c>
      <c r="AZ39" s="83" t="str">
        <f>B39</f>
        <v>ア　設備システムの高効率化</v>
      </c>
      <c r="BH39" s="674" t="s">
        <v>1686</v>
      </c>
      <c r="BI39" s="35" t="s">
        <v>2</v>
      </c>
      <c r="BJ39" s="447" t="s">
        <v>1851</v>
      </c>
      <c r="BK39" s="36"/>
      <c r="BL39" s="34"/>
      <c r="BM39" s="34"/>
      <c r="BN39" s="34"/>
      <c r="BO39" s="34"/>
      <c r="BP39" s="34"/>
      <c r="BQ39" s="210"/>
      <c r="BR39" s="210"/>
      <c r="BS39" s="210"/>
      <c r="BT39" s="210"/>
      <c r="BU39" s="210"/>
      <c r="BV39" s="210"/>
      <c r="BW39" s="210"/>
      <c r="BX39" s="210"/>
      <c r="BY39" s="210"/>
      <c r="BZ39" s="210"/>
      <c r="CA39" s="210"/>
      <c r="CB39" s="210"/>
      <c r="CC39" s="71"/>
      <c r="CD39" s="72"/>
    </row>
    <row r="40" spans="1:82" ht="15.75" customHeight="1" thickBot="1">
      <c r="A40" s="607"/>
      <c r="B40" s="163" t="s">
        <v>610</v>
      </c>
      <c r="C40" s="149"/>
      <c r="D40" s="149"/>
      <c r="E40" s="938"/>
      <c r="F40" s="158"/>
      <c r="G40" s="158"/>
      <c r="H40" s="158"/>
      <c r="I40" s="158"/>
      <c r="J40" s="158"/>
      <c r="K40" s="158"/>
      <c r="L40" s="158"/>
      <c r="M40" s="158"/>
      <c r="N40" s="158"/>
      <c r="O40" s="158"/>
      <c r="P40" s="158"/>
      <c r="Q40" s="158"/>
      <c r="R40" s="158"/>
      <c r="S40" s="158"/>
      <c r="T40" s="158"/>
      <c r="U40" s="158"/>
      <c r="V40" s="158"/>
      <c r="W40" s="158"/>
      <c r="X40" s="157"/>
      <c r="Y40" s="82"/>
      <c r="Z40" s="82"/>
      <c r="AA40" s="230" t="s">
        <v>5</v>
      </c>
      <c r="AB40" s="236">
        <f>IF(P39=AA40,2,0)</f>
        <v>0</v>
      </c>
      <c r="AC40" s="229">
        <v>2</v>
      </c>
      <c r="AD40" s="229"/>
      <c r="AE40" s="182" t="s">
        <v>1</v>
      </c>
      <c r="AF40" s="236">
        <f ca="1">IF(U39=AE40,2,0)</f>
        <v>0</v>
      </c>
      <c r="AG40" s="229">
        <v>2</v>
      </c>
      <c r="AH40" s="82"/>
      <c r="AI40" s="284" t="s">
        <v>1606</v>
      </c>
      <c r="AJ40" s="236">
        <f>IF(E41=AI40,2,0)</f>
        <v>0</v>
      </c>
      <c r="AK40" s="229">
        <v>2</v>
      </c>
      <c r="AL40" s="286"/>
      <c r="AM40" s="231" t="s">
        <v>445</v>
      </c>
      <c r="AN40" s="236">
        <f>IF(E42=AM40,2,0)</f>
        <v>0</v>
      </c>
      <c r="AO40" s="229">
        <v>2</v>
      </c>
      <c r="AZ40" s="83" t="s">
        <v>117</v>
      </c>
      <c r="BI40" s="38" t="s">
        <v>1</v>
      </c>
      <c r="BJ40" s="962" t="s">
        <v>1852</v>
      </c>
      <c r="BK40" s="963"/>
      <c r="BL40" s="964"/>
      <c r="BM40" s="964"/>
      <c r="BN40" s="964"/>
      <c r="BO40" s="964"/>
      <c r="BP40" s="964"/>
      <c r="BQ40" s="965"/>
      <c r="BR40" s="965"/>
      <c r="BS40" s="965"/>
      <c r="BT40" s="965"/>
      <c r="BU40" s="965"/>
      <c r="BV40" s="965"/>
      <c r="BW40" s="965"/>
      <c r="BX40" s="965"/>
      <c r="BY40" s="965"/>
      <c r="BZ40" s="965"/>
      <c r="CA40" s="965"/>
      <c r="CB40" s="965"/>
      <c r="CC40" s="966"/>
      <c r="CD40" s="967"/>
    </row>
    <row r="41" spans="1:82" s="105" customFormat="1" ht="15.75" customHeight="1" thickBot="1">
      <c r="A41" s="611"/>
      <c r="B41" s="456" t="s">
        <v>1361</v>
      </c>
      <c r="C41" s="457"/>
      <c r="D41" s="458"/>
      <c r="E41" s="1143"/>
      <c r="F41" s="1384"/>
      <c r="G41" s="1384"/>
      <c r="H41" s="1384"/>
      <c r="I41" s="1385"/>
      <c r="J41" s="135"/>
      <c r="K41" s="135"/>
      <c r="L41" s="135"/>
      <c r="M41" s="135"/>
      <c r="N41" s="135"/>
      <c r="O41" s="135"/>
      <c r="P41" s="135"/>
      <c r="Q41" s="135"/>
      <c r="R41" s="535"/>
      <c r="S41" s="535"/>
      <c r="T41" s="535"/>
      <c r="U41" s="535"/>
      <c r="V41" s="535"/>
      <c r="W41" s="535"/>
      <c r="X41" s="535"/>
      <c r="Y41" s="6"/>
      <c r="Z41" s="212"/>
      <c r="AA41" s="231" t="s">
        <v>648</v>
      </c>
      <c r="AB41" s="236">
        <f>IF(P39=AA41,4,0)</f>
        <v>0</v>
      </c>
      <c r="AC41" s="229">
        <v>4</v>
      </c>
      <c r="AD41" s="229"/>
      <c r="AE41" s="181" t="s">
        <v>2</v>
      </c>
      <c r="AF41" s="236">
        <f ca="1">IF(U39=AE41,3,0)</f>
        <v>0</v>
      </c>
      <c r="AG41" s="229">
        <v>3</v>
      </c>
      <c r="AI41" s="231" t="s">
        <v>445</v>
      </c>
      <c r="AJ41" s="236">
        <f>IF(E41=AI41,3,0)</f>
        <v>0</v>
      </c>
      <c r="AK41" s="229">
        <v>3</v>
      </c>
      <c r="AL41" s="292"/>
      <c r="AM41" s="229" t="s">
        <v>647</v>
      </c>
      <c r="AN41" s="237" t="str">
        <f>IF(SUM(AN38:AN40)=0,"",(SUM(AN38:AN40)))</f>
        <v/>
      </c>
      <c r="AO41" s="286"/>
      <c r="AT41" s="218"/>
      <c r="AZ41" s="207" t="s">
        <v>0</v>
      </c>
      <c r="BA41" s="208">
        <f>IF(SUM(BA42:BA43)=0,1,0)</f>
        <v>1</v>
      </c>
      <c r="BI41" s="960"/>
      <c r="BJ41" s="105" t="s">
        <v>1709</v>
      </c>
      <c r="CD41" s="961"/>
    </row>
    <row r="42" spans="1:82" s="105" customFormat="1" ht="15.75" customHeight="1" thickBot="1">
      <c r="A42" s="611"/>
      <c r="B42" s="459" t="s">
        <v>1362</v>
      </c>
      <c r="C42" s="434"/>
      <c r="D42" s="434"/>
      <c r="E42" s="1143"/>
      <c r="F42" s="1384"/>
      <c r="G42" s="1384"/>
      <c r="H42" s="1384"/>
      <c r="I42" s="1385"/>
      <c r="J42" s="135"/>
      <c r="K42" s="135"/>
      <c r="L42" s="135"/>
      <c r="M42" s="135"/>
      <c r="N42" s="135"/>
      <c r="O42" s="135"/>
      <c r="P42" s="135"/>
      <c r="Q42" s="135"/>
      <c r="R42" s="535"/>
      <c r="S42" s="535"/>
      <c r="T42" s="535"/>
      <c r="U42" s="535"/>
      <c r="V42" s="535"/>
      <c r="W42" s="535"/>
      <c r="X42" s="535"/>
      <c r="Y42" s="6"/>
      <c r="Z42" s="212"/>
      <c r="AA42" s="229" t="s">
        <v>647</v>
      </c>
      <c r="AB42" s="237">
        <f>SUM(AB39:AB41)</f>
        <v>1</v>
      </c>
      <c r="AC42" s="229"/>
      <c r="AD42" s="229"/>
      <c r="AE42" s="229" t="s">
        <v>647</v>
      </c>
      <c r="AF42" s="237">
        <f ca="1">IF(SUM(AF38:AF41)=0,"",(SUM(AF38:AF41)))</f>
        <v>1</v>
      </c>
      <c r="AG42" s="229"/>
      <c r="AH42" s="234"/>
      <c r="AI42" s="229" t="s">
        <v>647</v>
      </c>
      <c r="AJ42" s="237" t="str">
        <f>IF(SUM(AJ38:AJ41)=0,"",(SUM(AJ38:AJ41)))</f>
        <v/>
      </c>
      <c r="AK42" s="229"/>
      <c r="AL42" s="293"/>
      <c r="AT42" s="218"/>
      <c r="AZ42" s="211" t="s">
        <v>1</v>
      </c>
      <c r="BA42" s="79" t="str">
        <f>IF(BA43=1,0,IF(OR(AND(E44&gt;=0,E44&lt;5),E41=AI39),1,""))</f>
        <v/>
      </c>
      <c r="BI42" s="33" t="s">
        <v>0</v>
      </c>
      <c r="BJ42" s="152" t="s">
        <v>1629</v>
      </c>
      <c r="BK42" s="17"/>
      <c r="BL42" s="25"/>
      <c r="BM42" s="25"/>
      <c r="BN42" s="25"/>
      <c r="BO42" s="25"/>
      <c r="BP42" s="25"/>
      <c r="BQ42" s="27"/>
      <c r="BR42" s="27"/>
      <c r="BS42" s="27"/>
      <c r="BT42" s="27"/>
      <c r="BU42" s="27"/>
      <c r="BV42" s="27"/>
      <c r="BW42" s="27"/>
      <c r="BX42" s="27"/>
      <c r="BY42" s="27"/>
      <c r="BZ42" s="27"/>
      <c r="CA42" s="27"/>
      <c r="CB42" s="27"/>
      <c r="CC42" s="70"/>
      <c r="CD42" s="24"/>
    </row>
    <row r="43" spans="1:82" ht="15.75" customHeight="1" thickBot="1">
      <c r="A43" s="609"/>
      <c r="B43" s="1386" t="s">
        <v>578</v>
      </c>
      <c r="C43" s="1387"/>
      <c r="D43" s="1388"/>
      <c r="E43" s="1143"/>
      <c r="F43" s="1384"/>
      <c r="G43" s="1384"/>
      <c r="H43" s="1384"/>
      <c r="I43" s="1385"/>
      <c r="J43" s="946"/>
      <c r="K43" s="931"/>
      <c r="L43" s="931"/>
      <c r="M43" s="931"/>
      <c r="N43" s="931"/>
      <c r="O43" s="488"/>
      <c r="P43" s="488"/>
      <c r="Q43" s="488"/>
      <c r="R43" s="488"/>
      <c r="S43" s="931"/>
      <c r="T43" s="931"/>
      <c r="U43" s="931"/>
      <c r="V43" s="488"/>
      <c r="W43" s="488"/>
      <c r="X43" s="916"/>
      <c r="Y43" s="82"/>
      <c r="Z43" s="82"/>
      <c r="AB43" s="82"/>
      <c r="AC43" s="82"/>
      <c r="AD43" s="82"/>
      <c r="AE43" s="82"/>
      <c r="AF43" s="82"/>
      <c r="AG43" s="82"/>
      <c r="AH43" s="82"/>
      <c r="AI43" s="111"/>
      <c r="AJ43" s="229"/>
      <c r="AK43" s="229">
        <v>0</v>
      </c>
      <c r="AL43" s="286"/>
      <c r="AM43" s="111"/>
      <c r="AN43" s="229"/>
      <c r="AO43" s="229">
        <v>0</v>
      </c>
      <c r="AT43" s="215"/>
      <c r="AZ43" s="66" t="s">
        <v>2</v>
      </c>
      <c r="BA43" s="86" t="str">
        <f>IF(E44="","",IF(E44&gt;=5,1,""))</f>
        <v/>
      </c>
      <c r="BI43" s="1000"/>
    </row>
    <row r="44" spans="1:82" ht="15.75" customHeight="1" thickBot="1">
      <c r="A44" s="609"/>
      <c r="B44" s="460" t="s">
        <v>615</v>
      </c>
      <c r="C44" s="461"/>
      <c r="D44" s="462"/>
      <c r="E44" s="1389" t="str">
        <f>IF(E43=AI44,IF(OR(P39&lt;&gt;AA39,M49="",Q49=""),"",IF(J44=AM44,ROUNDDOWN(((1-M49/Q49)*100),1),ROUNDDOWN(((1-M46/Q46)*100),1))),IF(AND(E43=AI45,S44&lt;&gt;""),(1-S44)*100,""))</f>
        <v/>
      </c>
      <c r="F44" s="1390"/>
      <c r="G44" s="1391"/>
      <c r="H44" s="1392" t="s">
        <v>587</v>
      </c>
      <c r="I44" s="1393"/>
      <c r="J44" s="1143"/>
      <c r="K44" s="1144"/>
      <c r="L44" s="1144"/>
      <c r="M44" s="1144"/>
      <c r="N44" s="1145"/>
      <c r="O44" s="1400" t="s">
        <v>1526</v>
      </c>
      <c r="P44" s="1400"/>
      <c r="Q44" s="1400"/>
      <c r="R44" s="1400"/>
      <c r="S44" s="1401"/>
      <c r="T44" s="1402"/>
      <c r="U44" s="1403"/>
      <c r="V44" s="443"/>
      <c r="W44" s="443"/>
      <c r="X44" s="155"/>
      <c r="Y44" s="82"/>
      <c r="AB44" s="82"/>
      <c r="AC44" s="82"/>
      <c r="AD44" s="82"/>
      <c r="AE44" s="82"/>
      <c r="AF44" s="82"/>
      <c r="AG44" s="82"/>
      <c r="AH44" s="82"/>
      <c r="AI44" s="230" t="s">
        <v>13</v>
      </c>
      <c r="AJ44" s="236">
        <f>IF(E43=AI44,1,0)</f>
        <v>0</v>
      </c>
      <c r="AK44" s="229">
        <v>1</v>
      </c>
      <c r="AL44" s="286"/>
      <c r="AM44" s="230" t="s">
        <v>449</v>
      </c>
      <c r="AN44" s="236">
        <f>IF(J44=AM44,1,0)</f>
        <v>0</v>
      </c>
      <c r="AO44" s="229">
        <v>1</v>
      </c>
      <c r="AT44" s="215"/>
    </row>
    <row r="45" spans="1:82" ht="15.75" customHeight="1" thickBot="1">
      <c r="A45" s="609"/>
      <c r="B45" s="170"/>
      <c r="C45" s="149"/>
      <c r="D45" s="149"/>
      <c r="E45" s="1378" t="s">
        <v>452</v>
      </c>
      <c r="F45" s="1368"/>
      <c r="G45" s="1368"/>
      <c r="H45" s="1379"/>
      <c r="I45" s="1378" t="s">
        <v>453</v>
      </c>
      <c r="J45" s="1368"/>
      <c r="K45" s="1368"/>
      <c r="L45" s="1379"/>
      <c r="M45" s="1380" t="s">
        <v>454</v>
      </c>
      <c r="N45" s="1159"/>
      <c r="O45" s="1159"/>
      <c r="P45" s="1381"/>
      <c r="Q45" s="1380" t="s">
        <v>455</v>
      </c>
      <c r="R45" s="1159"/>
      <c r="S45" s="1159"/>
      <c r="T45" s="1159"/>
      <c r="U45" s="1382" t="s">
        <v>456</v>
      </c>
      <c r="V45" s="1383"/>
      <c r="W45" s="947"/>
      <c r="X45" s="155"/>
      <c r="Y45" s="82"/>
      <c r="Z45" s="82"/>
      <c r="AB45" s="82"/>
      <c r="AC45" s="82"/>
      <c r="AD45" s="82"/>
      <c r="AE45" s="82"/>
      <c r="AF45" s="82"/>
      <c r="AG45" s="82"/>
      <c r="AH45" s="82"/>
      <c r="AI45" s="285" t="s">
        <v>1525</v>
      </c>
      <c r="AJ45" s="236">
        <f>IF(E43=AI45,2,0)</f>
        <v>0</v>
      </c>
      <c r="AK45" s="229">
        <v>2</v>
      </c>
      <c r="AL45" s="286"/>
      <c r="AM45" s="285" t="s">
        <v>450</v>
      </c>
      <c r="AN45" s="236">
        <f>IF(J44=AM45,2,0)</f>
        <v>0</v>
      </c>
      <c r="AO45" s="229">
        <v>2</v>
      </c>
      <c r="AZ45" s="18"/>
    </row>
    <row r="46" spans="1:82" ht="15.75" customHeight="1">
      <c r="A46" s="609"/>
      <c r="B46" s="170" t="s">
        <v>616</v>
      </c>
      <c r="C46" s="149"/>
      <c r="D46" s="149"/>
      <c r="E46" s="1375"/>
      <c r="F46" s="1376"/>
      <c r="G46" s="1376"/>
      <c r="H46" s="1377"/>
      <c r="I46" s="1375"/>
      <c r="J46" s="1376"/>
      <c r="K46" s="1376"/>
      <c r="L46" s="1377"/>
      <c r="M46" s="1375"/>
      <c r="N46" s="1376"/>
      <c r="O46" s="1376"/>
      <c r="P46" s="1377"/>
      <c r="Q46" s="1375"/>
      <c r="R46" s="1376"/>
      <c r="S46" s="1376"/>
      <c r="T46" s="1377"/>
      <c r="U46" s="1270" t="s">
        <v>18</v>
      </c>
      <c r="V46" s="1164"/>
      <c r="W46" s="947"/>
      <c r="X46" s="155"/>
      <c r="AI46" s="601" t="s">
        <v>1512</v>
      </c>
      <c r="AJ46" s="283">
        <f>IF($E$9=AI46,3,0)</f>
        <v>0</v>
      </c>
      <c r="AK46" s="229">
        <v>3</v>
      </c>
      <c r="AM46" s="229" t="s">
        <v>647</v>
      </c>
      <c r="AN46" s="237" t="str">
        <f>IF(SUM(AN43:AN45)=0,"",(SUM(AN43:AN45)))</f>
        <v/>
      </c>
      <c r="AO46" s="286"/>
    </row>
    <row r="47" spans="1:82" ht="15.75" customHeight="1">
      <c r="A47" s="609"/>
      <c r="B47" s="170" t="s">
        <v>617</v>
      </c>
      <c r="C47" s="149"/>
      <c r="D47" s="149"/>
      <c r="E47" s="1369"/>
      <c r="F47" s="1370"/>
      <c r="G47" s="1370"/>
      <c r="H47" s="1371"/>
      <c r="I47" s="1369"/>
      <c r="J47" s="1370"/>
      <c r="K47" s="1370"/>
      <c r="L47" s="1371"/>
      <c r="M47" s="1369"/>
      <c r="N47" s="1370"/>
      <c r="O47" s="1370"/>
      <c r="P47" s="1371"/>
      <c r="Q47" s="1369"/>
      <c r="R47" s="1370"/>
      <c r="S47" s="1370"/>
      <c r="T47" s="1371"/>
      <c r="U47" s="1270" t="s">
        <v>18</v>
      </c>
      <c r="V47" s="1164"/>
      <c r="W47" s="947"/>
      <c r="X47" s="155"/>
      <c r="Y47" s="82"/>
      <c r="AB47" s="82"/>
      <c r="AC47" s="82"/>
      <c r="AD47" s="82"/>
      <c r="AE47" s="82"/>
      <c r="AF47" s="82"/>
      <c r="AG47" s="82"/>
      <c r="AH47" s="82"/>
      <c r="AI47" s="602" t="s">
        <v>1513</v>
      </c>
      <c r="AJ47" s="283">
        <f>IF($E$9=AI47,4,0)</f>
        <v>0</v>
      </c>
      <c r="AK47" s="229">
        <v>4</v>
      </c>
      <c r="AL47" s="286"/>
    </row>
    <row r="48" spans="1:82" ht="15.75" customHeight="1">
      <c r="A48" s="609"/>
      <c r="B48" s="170" t="s">
        <v>618</v>
      </c>
      <c r="C48" s="149"/>
      <c r="D48" s="433"/>
      <c r="E48" s="1369"/>
      <c r="F48" s="1370"/>
      <c r="G48" s="1370"/>
      <c r="H48" s="1371"/>
      <c r="I48" s="1369"/>
      <c r="J48" s="1370"/>
      <c r="K48" s="1370"/>
      <c r="L48" s="1371"/>
      <c r="M48" s="1369"/>
      <c r="N48" s="1370"/>
      <c r="O48" s="1370"/>
      <c r="P48" s="1371"/>
      <c r="Q48" s="1369"/>
      <c r="R48" s="1370"/>
      <c r="S48" s="1370"/>
      <c r="T48" s="1371"/>
      <c r="U48" s="1270" t="s">
        <v>18</v>
      </c>
      <c r="V48" s="1164"/>
      <c r="W48" s="947"/>
      <c r="X48" s="155"/>
      <c r="AB48" s="82"/>
      <c r="AC48" s="82"/>
      <c r="AD48" s="82"/>
      <c r="AE48" s="82"/>
      <c r="AF48" s="82"/>
      <c r="AG48" s="82"/>
      <c r="AH48" s="82"/>
      <c r="AI48" s="229" t="s">
        <v>647</v>
      </c>
      <c r="AJ48" s="237" t="str">
        <f>IF(SUM(AJ43:AJ45)=0,"",(SUM(AJ43:AJ45)))</f>
        <v/>
      </c>
      <c r="AL48" s="286"/>
    </row>
    <row r="49" spans="1:47" ht="15.75" customHeight="1" thickBot="1">
      <c r="A49" s="609"/>
      <c r="B49" s="170" t="s">
        <v>619</v>
      </c>
      <c r="C49" s="149"/>
      <c r="D49" s="433"/>
      <c r="E49" s="1372" t="str">
        <f>IF(SUM(E46:H48)=0,"",(SUM(E46:H48)))</f>
        <v/>
      </c>
      <c r="F49" s="1373"/>
      <c r="G49" s="1373"/>
      <c r="H49" s="1374"/>
      <c r="I49" s="1372" t="str">
        <f>IF(SUM(I46:L48)=0,"",(SUM(I46:L48)))</f>
        <v/>
      </c>
      <c r="J49" s="1373"/>
      <c r="K49" s="1373"/>
      <c r="L49" s="1374"/>
      <c r="M49" s="1372" t="str">
        <f>IF(SUM(M46:P48)=0,"",(SUM(M46:P48)))</f>
        <v/>
      </c>
      <c r="N49" s="1373"/>
      <c r="O49" s="1373"/>
      <c r="P49" s="1374"/>
      <c r="Q49" s="1372" t="str">
        <f>IF(SUM(Q46:T48)=0,"",(SUM(Q46:T48)))</f>
        <v/>
      </c>
      <c r="R49" s="1373"/>
      <c r="S49" s="1373"/>
      <c r="T49" s="1374"/>
      <c r="U49" s="1270" t="s">
        <v>18</v>
      </c>
      <c r="V49" s="1164"/>
      <c r="W49" s="932"/>
      <c r="X49" s="157"/>
      <c r="AB49" s="82"/>
      <c r="AC49" s="82"/>
      <c r="AD49" s="82"/>
      <c r="AE49" s="82"/>
      <c r="AF49" s="82"/>
      <c r="AG49" s="82"/>
      <c r="AH49" s="82"/>
      <c r="AL49" s="286"/>
    </row>
    <row r="50" spans="1:47" ht="15.75" customHeight="1" thickBot="1">
      <c r="A50" s="609"/>
      <c r="B50" s="219" t="s">
        <v>580</v>
      </c>
      <c r="C50" s="463"/>
      <c r="D50" s="464"/>
      <c r="E50" s="1143"/>
      <c r="F50" s="1144"/>
      <c r="G50" s="1144"/>
      <c r="H50" s="1144"/>
      <c r="I50" s="1145"/>
      <c r="J50" s="948"/>
      <c r="K50" s="948"/>
      <c r="L50" s="948"/>
      <c r="M50" s="948"/>
      <c r="N50" s="948"/>
      <c r="O50" s="948"/>
      <c r="P50" s="948"/>
      <c r="Q50" s="948"/>
      <c r="R50" s="948"/>
      <c r="S50" s="167"/>
      <c r="T50" s="167"/>
      <c r="U50" s="167"/>
      <c r="V50" s="167"/>
      <c r="W50" s="167"/>
      <c r="X50" s="489"/>
      <c r="AI50" s="294"/>
      <c r="AJ50" s="229"/>
      <c r="AK50" s="229">
        <v>0</v>
      </c>
      <c r="AT50" s="215"/>
    </row>
    <row r="51" spans="1:47" ht="15.75" customHeight="1">
      <c r="A51" s="609"/>
      <c r="B51" s="125" t="s">
        <v>1489</v>
      </c>
      <c r="C51" s="154"/>
      <c r="D51" s="154"/>
      <c r="E51" s="618"/>
      <c r="F51" s="200" t="s">
        <v>457</v>
      </c>
      <c r="G51" s="189"/>
      <c r="H51" s="189"/>
      <c r="I51" s="189"/>
      <c r="J51" s="189"/>
      <c r="K51" s="189"/>
      <c r="L51" s="189"/>
      <c r="M51" s="189"/>
      <c r="N51" s="189"/>
      <c r="O51" s="189"/>
      <c r="P51" s="189"/>
      <c r="Q51" s="189"/>
      <c r="R51" s="189"/>
      <c r="S51" s="189"/>
      <c r="T51" s="189"/>
      <c r="U51" s="189"/>
      <c r="V51" s="189"/>
      <c r="W51" s="189"/>
      <c r="X51" s="525"/>
      <c r="AI51" s="230" t="s">
        <v>451</v>
      </c>
      <c r="AJ51" s="236">
        <f>IF(E50=AI51,1,0)</f>
        <v>0</v>
      </c>
      <c r="AK51" s="229">
        <v>1</v>
      </c>
      <c r="AS51" s="118" t="str">
        <f t="shared" ref="AS51" si="2">B51</f>
        <v>(オ)主たる居室の暖房設備・冷房設備に</v>
      </c>
      <c r="AT51" s="253" t="str">
        <f t="shared" ref="AT51" si="3">IF(E51="〇",1,"")</f>
        <v/>
      </c>
      <c r="AU51" s="43" t="s">
        <v>921</v>
      </c>
    </row>
    <row r="52" spans="1:47" ht="15.75" customHeight="1">
      <c r="A52" s="609"/>
      <c r="B52" s="125" t="s">
        <v>1477</v>
      </c>
      <c r="C52" s="154"/>
      <c r="D52" s="154"/>
      <c r="E52" s="619"/>
      <c r="F52" s="132" t="s">
        <v>458</v>
      </c>
      <c r="G52" s="190"/>
      <c r="H52" s="190"/>
      <c r="I52" s="190"/>
      <c r="J52" s="190"/>
      <c r="K52" s="190"/>
      <c r="L52" s="190"/>
      <c r="M52" s="190"/>
      <c r="N52" s="190"/>
      <c r="O52" s="190"/>
      <c r="P52" s="190"/>
      <c r="Q52" s="190"/>
      <c r="R52" s="190"/>
      <c r="S52" s="190"/>
      <c r="T52" s="190"/>
      <c r="U52" s="190"/>
      <c r="V52" s="190"/>
      <c r="W52" s="190"/>
      <c r="X52" s="191"/>
      <c r="AI52" s="113" t="s">
        <v>1612</v>
      </c>
      <c r="AJ52" s="236">
        <f>IF(E50=AI52,2,0)</f>
        <v>0</v>
      </c>
      <c r="AK52" s="229">
        <v>2</v>
      </c>
      <c r="AS52" s="118" t="str">
        <f t="shared" ref="AS52:AS59" si="4">B52</f>
        <v xml:space="preserve"> 　 係る事項(冷暖房設備機器）</v>
      </c>
      <c r="AT52" s="253" t="str">
        <f t="shared" ref="AT52:AT59" si="5">IF(E52="〇",1,"")</f>
        <v/>
      </c>
      <c r="AU52" s="43" t="s">
        <v>921</v>
      </c>
    </row>
    <row r="53" spans="1:47" ht="15.75" customHeight="1">
      <c r="A53" s="609"/>
      <c r="B53" s="163"/>
      <c r="C53" s="154"/>
      <c r="D53" s="154"/>
      <c r="E53" s="620"/>
      <c r="F53" s="132" t="s">
        <v>459</v>
      </c>
      <c r="G53" s="192"/>
      <c r="H53" s="192"/>
      <c r="I53" s="192"/>
      <c r="J53" s="190"/>
      <c r="K53" s="190"/>
      <c r="L53" s="190"/>
      <c r="M53" s="190"/>
      <c r="N53" s="190"/>
      <c r="O53" s="190"/>
      <c r="P53" s="190"/>
      <c r="Q53" s="190"/>
      <c r="R53" s="190"/>
      <c r="S53" s="190"/>
      <c r="T53" s="190"/>
      <c r="U53" s="190"/>
      <c r="V53" s="190"/>
      <c r="W53" s="190"/>
      <c r="X53" s="191"/>
      <c r="AI53" s="113" t="s">
        <v>1086</v>
      </c>
      <c r="AJ53" s="236">
        <f>IF(E50=AI53,3,0)</f>
        <v>0</v>
      </c>
      <c r="AK53" s="229">
        <v>3</v>
      </c>
      <c r="AS53" s="118">
        <f t="shared" si="4"/>
        <v>0</v>
      </c>
      <c r="AT53" s="253" t="str">
        <f t="shared" si="5"/>
        <v/>
      </c>
      <c r="AU53" s="43" t="s">
        <v>921</v>
      </c>
    </row>
    <row r="54" spans="1:47" ht="15.75" customHeight="1">
      <c r="A54" s="609"/>
      <c r="B54" s="163"/>
      <c r="C54" s="154"/>
      <c r="D54" s="154"/>
      <c r="E54" s="620"/>
      <c r="F54" s="132" t="s">
        <v>460</v>
      </c>
      <c r="G54" s="192"/>
      <c r="H54" s="192"/>
      <c r="I54" s="192"/>
      <c r="J54" s="190"/>
      <c r="K54" s="190"/>
      <c r="L54" s="190"/>
      <c r="M54" s="190"/>
      <c r="N54" s="190"/>
      <c r="O54" s="190"/>
      <c r="P54" s="190"/>
      <c r="Q54" s="190"/>
      <c r="R54" s="190"/>
      <c r="S54" s="190"/>
      <c r="T54" s="190"/>
      <c r="U54" s="190"/>
      <c r="V54" s="190"/>
      <c r="W54" s="190"/>
      <c r="X54" s="191"/>
      <c r="AI54" s="113" t="s">
        <v>1087</v>
      </c>
      <c r="AJ54" s="236">
        <f>IF(E50=AI54,4,0)</f>
        <v>0</v>
      </c>
      <c r="AK54" s="229">
        <v>4</v>
      </c>
      <c r="AS54" s="118">
        <f t="shared" si="4"/>
        <v>0</v>
      </c>
      <c r="AT54" s="253" t="str">
        <f t="shared" si="5"/>
        <v/>
      </c>
      <c r="AU54" s="43" t="s">
        <v>921</v>
      </c>
    </row>
    <row r="55" spans="1:47" ht="15.75" customHeight="1">
      <c r="A55" s="609"/>
      <c r="B55" s="163"/>
      <c r="C55" s="154"/>
      <c r="D55" s="154"/>
      <c r="E55" s="620"/>
      <c r="F55" s="132" t="s">
        <v>461</v>
      </c>
      <c r="G55" s="190"/>
      <c r="H55" s="190"/>
      <c r="I55" s="190"/>
      <c r="J55" s="190"/>
      <c r="K55" s="190"/>
      <c r="L55" s="190"/>
      <c r="M55" s="190"/>
      <c r="N55" s="190"/>
      <c r="O55" s="190"/>
      <c r="P55" s="190"/>
      <c r="Q55" s="190"/>
      <c r="R55" s="190"/>
      <c r="S55" s="190"/>
      <c r="T55" s="190"/>
      <c r="U55" s="190"/>
      <c r="V55" s="190"/>
      <c r="W55" s="190"/>
      <c r="X55" s="191"/>
      <c r="AA55" s="65"/>
      <c r="AB55" s="65"/>
      <c r="AC55" s="65"/>
      <c r="AD55" s="65"/>
      <c r="AE55" s="65"/>
      <c r="AF55" s="65"/>
      <c r="AG55" s="65"/>
      <c r="AH55" s="65"/>
      <c r="AI55" s="113" t="s">
        <v>1088</v>
      </c>
      <c r="AJ55" s="236">
        <f>IF(E50=AI55,5,0)</f>
        <v>0</v>
      </c>
      <c r="AK55" s="229">
        <v>5</v>
      </c>
      <c r="AL55" s="176"/>
      <c r="AS55" s="118">
        <f t="shared" si="4"/>
        <v>0</v>
      </c>
      <c r="AT55" s="253" t="str">
        <f t="shared" si="5"/>
        <v/>
      </c>
      <c r="AU55" s="43" t="s">
        <v>921</v>
      </c>
    </row>
    <row r="56" spans="1:47" ht="15.75" customHeight="1">
      <c r="A56" s="609"/>
      <c r="B56" s="163"/>
      <c r="C56" s="154"/>
      <c r="D56" s="154"/>
      <c r="E56" s="620"/>
      <c r="F56" s="132" t="s">
        <v>462</v>
      </c>
      <c r="G56" s="192"/>
      <c r="H56" s="192"/>
      <c r="I56" s="192"/>
      <c r="J56" s="190"/>
      <c r="K56" s="190"/>
      <c r="L56" s="190"/>
      <c r="M56" s="190"/>
      <c r="N56" s="190"/>
      <c r="O56" s="190"/>
      <c r="P56" s="190"/>
      <c r="Q56" s="190"/>
      <c r="R56" s="190"/>
      <c r="S56" s="190"/>
      <c r="T56" s="190"/>
      <c r="U56" s="190"/>
      <c r="V56" s="190"/>
      <c r="W56" s="190"/>
      <c r="X56" s="191"/>
      <c r="AA56" s="65"/>
      <c r="AB56" s="65"/>
      <c r="AC56" s="65"/>
      <c r="AD56" s="65"/>
      <c r="AE56" s="65"/>
      <c r="AF56" s="65"/>
      <c r="AG56" s="65"/>
      <c r="AH56" s="65"/>
      <c r="AI56" s="113" t="s">
        <v>1613</v>
      </c>
      <c r="AJ56" s="236">
        <f>IF(E50=AI56,6,0)</f>
        <v>0</v>
      </c>
      <c r="AK56" s="229">
        <v>6</v>
      </c>
      <c r="AL56" s="176"/>
      <c r="AS56" s="118">
        <f t="shared" si="4"/>
        <v>0</v>
      </c>
      <c r="AT56" s="253" t="str">
        <f t="shared" si="5"/>
        <v/>
      </c>
      <c r="AU56" s="43" t="s">
        <v>921</v>
      </c>
    </row>
    <row r="57" spans="1:47" ht="15.75" customHeight="1" thickBot="1">
      <c r="A57" s="609"/>
      <c r="B57" s="163"/>
      <c r="C57" s="154"/>
      <c r="D57" s="154"/>
      <c r="E57" s="620"/>
      <c r="F57" s="132" t="s">
        <v>463</v>
      </c>
      <c r="G57" s="190"/>
      <c r="H57" s="154"/>
      <c r="I57" s="154"/>
      <c r="J57" s="154"/>
      <c r="K57" s="154"/>
      <c r="L57" s="154"/>
      <c r="M57" s="154"/>
      <c r="N57" s="154"/>
      <c r="O57" s="154"/>
      <c r="P57" s="154"/>
      <c r="Q57" s="154"/>
      <c r="R57" s="154"/>
      <c r="S57" s="154"/>
      <c r="T57" s="154"/>
      <c r="U57" s="154"/>
      <c r="V57" s="154"/>
      <c r="W57" s="154"/>
      <c r="X57" s="155"/>
      <c r="AA57" s="65"/>
      <c r="AB57" s="65"/>
      <c r="AC57" s="65"/>
      <c r="AD57" s="65"/>
      <c r="AE57" s="65"/>
      <c r="AF57" s="65"/>
      <c r="AG57" s="65"/>
      <c r="AH57" s="65"/>
      <c r="AI57" s="113" t="s">
        <v>1295</v>
      </c>
      <c r="AJ57" s="236">
        <f>IF(E50=AI57,7,0)</f>
        <v>0</v>
      </c>
      <c r="AK57" s="229">
        <v>7</v>
      </c>
      <c r="AL57" s="176"/>
      <c r="AS57" s="118">
        <f t="shared" si="4"/>
        <v>0</v>
      </c>
      <c r="AT57" s="253" t="str">
        <f t="shared" si="5"/>
        <v/>
      </c>
      <c r="AU57" s="43" t="s">
        <v>921</v>
      </c>
    </row>
    <row r="58" spans="1:47" ht="15.75" customHeight="1" thickBot="1">
      <c r="A58" s="609"/>
      <c r="B58" s="160"/>
      <c r="C58" s="158"/>
      <c r="D58" s="159"/>
      <c r="E58" s="621"/>
      <c r="F58" s="60" t="s">
        <v>3</v>
      </c>
      <c r="G58" s="154"/>
      <c r="H58" s="1358"/>
      <c r="I58" s="1359"/>
      <c r="J58" s="1359"/>
      <c r="K58" s="1359"/>
      <c r="L58" s="1359"/>
      <c r="M58" s="1359"/>
      <c r="N58" s="1359"/>
      <c r="O58" s="1359"/>
      <c r="P58" s="1359"/>
      <c r="Q58" s="1359"/>
      <c r="R58" s="1359"/>
      <c r="S58" s="1359"/>
      <c r="T58" s="1359"/>
      <c r="U58" s="1359"/>
      <c r="V58" s="1359"/>
      <c r="W58" s="1359"/>
      <c r="X58" s="1360"/>
      <c r="AI58" s="113" t="s">
        <v>1296</v>
      </c>
      <c r="AJ58" s="236">
        <f>IF(E50=AI58,8,0)</f>
        <v>0</v>
      </c>
      <c r="AK58" s="229">
        <v>8</v>
      </c>
      <c r="AS58" s="118">
        <f t="shared" si="4"/>
        <v>0</v>
      </c>
      <c r="AT58" s="253" t="str">
        <f t="shared" si="5"/>
        <v/>
      </c>
      <c r="AU58" s="43" t="s">
        <v>921</v>
      </c>
    </row>
    <row r="59" spans="1:47" ht="15.75" customHeight="1" thickBot="1">
      <c r="A59" s="609"/>
      <c r="B59" s="160" t="s">
        <v>602</v>
      </c>
      <c r="C59" s="158"/>
      <c r="D59" s="158"/>
      <c r="E59" s="622"/>
      <c r="F59" s="465" t="s">
        <v>1478</v>
      </c>
      <c r="G59" s="167"/>
      <c r="H59" s="158"/>
      <c r="I59" s="158"/>
      <c r="J59" s="158"/>
      <c r="K59" s="158"/>
      <c r="L59" s="158"/>
      <c r="M59" s="158"/>
      <c r="N59" s="158"/>
      <c r="O59" s="158"/>
      <c r="P59" s="158"/>
      <c r="Q59" s="158"/>
      <c r="R59" s="158"/>
      <c r="S59" s="158"/>
      <c r="T59" s="158"/>
      <c r="U59" s="158"/>
      <c r="V59" s="158"/>
      <c r="W59" s="158"/>
      <c r="X59" s="157"/>
      <c r="AI59" s="115" t="s">
        <v>1297</v>
      </c>
      <c r="AJ59" s="236">
        <f>IF(E50=AI59,9,0)</f>
        <v>0</v>
      </c>
      <c r="AK59" s="229">
        <v>9</v>
      </c>
      <c r="AS59" s="118" t="str">
        <f t="shared" si="4"/>
        <v>(カ)換気設備に係る事項</v>
      </c>
      <c r="AT59" s="253" t="str">
        <f t="shared" si="5"/>
        <v/>
      </c>
      <c r="AU59" s="43" t="s">
        <v>921</v>
      </c>
    </row>
    <row r="60" spans="1:47" ht="15.75" customHeight="1" thickBot="1">
      <c r="A60" s="609"/>
      <c r="B60" s="163" t="s">
        <v>603</v>
      </c>
      <c r="C60" s="154"/>
      <c r="D60" s="154"/>
      <c r="E60" s="466"/>
      <c r="F60" s="907"/>
      <c r="G60" s="161"/>
      <c r="H60" s="154"/>
      <c r="I60" s="154"/>
      <c r="J60" s="154"/>
      <c r="K60" s="154"/>
      <c r="L60" s="154"/>
      <c r="M60" s="154"/>
      <c r="N60" s="154"/>
      <c r="O60" s="154"/>
      <c r="P60" s="154"/>
      <c r="Q60" s="154"/>
      <c r="R60" s="154"/>
      <c r="S60" s="154"/>
      <c r="T60" s="154"/>
      <c r="U60" s="154"/>
      <c r="V60" s="154"/>
      <c r="W60" s="154"/>
      <c r="X60" s="155"/>
      <c r="AI60" s="229" t="s">
        <v>647</v>
      </c>
      <c r="AJ60" s="237" t="str">
        <f>IF(SUM(AJ50:AJ59)=0,"",(SUM(AJ50:AJ59)))</f>
        <v/>
      </c>
      <c r="AT60" s="215"/>
    </row>
    <row r="61" spans="1:47" ht="15.75" customHeight="1">
      <c r="A61" s="609"/>
      <c r="B61" s="427" t="s">
        <v>1573</v>
      </c>
      <c r="C61" s="161"/>
      <c r="D61" s="162"/>
      <c r="E61" s="618"/>
      <c r="F61" s="200" t="s">
        <v>464</v>
      </c>
      <c r="G61" s="906"/>
      <c r="H61" s="906"/>
      <c r="I61" s="906"/>
      <c r="J61" s="906"/>
      <c r="K61" s="189"/>
      <c r="L61" s="189"/>
      <c r="M61" s="189"/>
      <c r="N61" s="189"/>
      <c r="O61" s="189"/>
      <c r="P61" s="189"/>
      <c r="Q61" s="189"/>
      <c r="R61" s="189"/>
      <c r="S61" s="189"/>
      <c r="T61" s="189"/>
      <c r="U61" s="189"/>
      <c r="V61" s="189"/>
      <c r="W61" s="189"/>
      <c r="X61" s="525"/>
      <c r="AS61" s="118" t="str">
        <f t="shared" ref="AS61" si="6">B61</f>
        <v>　   a 熱源機の分類</v>
      </c>
      <c r="AT61" s="253" t="str">
        <f t="shared" ref="AT61" si="7">IF(E61="〇",1,"")</f>
        <v/>
      </c>
      <c r="AU61" s="43" t="s">
        <v>921</v>
      </c>
    </row>
    <row r="62" spans="1:47" ht="15.75" customHeight="1">
      <c r="A62" s="609"/>
      <c r="B62" s="163"/>
      <c r="C62" s="154"/>
      <c r="D62" s="164"/>
      <c r="E62" s="619"/>
      <c r="F62" s="132" t="s">
        <v>465</v>
      </c>
      <c r="G62" s="133"/>
      <c r="H62" s="133"/>
      <c r="I62" s="133"/>
      <c r="J62" s="133"/>
      <c r="K62" s="190"/>
      <c r="L62" s="190"/>
      <c r="M62" s="190"/>
      <c r="N62" s="190"/>
      <c r="O62" s="190"/>
      <c r="P62" s="190"/>
      <c r="Q62" s="190"/>
      <c r="R62" s="190"/>
      <c r="S62" s="190"/>
      <c r="T62" s="190"/>
      <c r="U62" s="190"/>
      <c r="V62" s="190"/>
      <c r="W62" s="190"/>
      <c r="X62" s="191"/>
      <c r="AS62" s="118">
        <f t="shared" ref="AS62:AS72" si="8">B62</f>
        <v>0</v>
      </c>
      <c r="AT62" s="253" t="str">
        <f t="shared" ref="AT62:AT72" si="9">IF(E62="〇",1,"")</f>
        <v/>
      </c>
      <c r="AU62" s="43" t="s">
        <v>921</v>
      </c>
    </row>
    <row r="63" spans="1:47" ht="15.75" customHeight="1">
      <c r="A63" s="609"/>
      <c r="B63" s="160"/>
      <c r="C63" s="158"/>
      <c r="D63" s="159"/>
      <c r="E63" s="623"/>
      <c r="F63" s="935" t="s">
        <v>16</v>
      </c>
      <c r="G63" s="201"/>
      <c r="H63" s="201"/>
      <c r="I63" s="201"/>
      <c r="J63" s="935"/>
      <c r="K63" s="158"/>
      <c r="L63" s="158"/>
      <c r="M63" s="158"/>
      <c r="N63" s="949"/>
      <c r="O63" s="949"/>
      <c r="P63" s="949"/>
      <c r="Q63" s="949"/>
      <c r="R63" s="949"/>
      <c r="S63" s="949"/>
      <c r="T63" s="949"/>
      <c r="U63" s="949"/>
      <c r="V63" s="949"/>
      <c r="W63" s="949"/>
      <c r="X63" s="950"/>
      <c r="AS63" s="118">
        <f t="shared" si="8"/>
        <v>0</v>
      </c>
      <c r="AT63" s="253" t="str">
        <f t="shared" si="9"/>
        <v/>
      </c>
      <c r="AU63" s="43" t="s">
        <v>921</v>
      </c>
    </row>
    <row r="64" spans="1:47" ht="15.75" customHeight="1">
      <c r="A64" s="609"/>
      <c r="B64" s="427" t="s">
        <v>1574</v>
      </c>
      <c r="C64" s="154"/>
      <c r="D64" s="154"/>
      <c r="E64" s="624"/>
      <c r="F64" s="389" t="s">
        <v>466</v>
      </c>
      <c r="G64" s="130"/>
      <c r="H64" s="130"/>
      <c r="I64" s="130"/>
      <c r="J64" s="130"/>
      <c r="K64" s="193"/>
      <c r="L64" s="193"/>
      <c r="M64" s="193"/>
      <c r="N64" s="193"/>
      <c r="O64" s="193"/>
      <c r="P64" s="193"/>
      <c r="Q64" s="193"/>
      <c r="R64" s="193"/>
      <c r="S64" s="193"/>
      <c r="T64" s="193"/>
      <c r="U64" s="193"/>
      <c r="V64" s="193"/>
      <c r="W64" s="193"/>
      <c r="X64" s="194"/>
      <c r="AS64" s="118" t="str">
        <f t="shared" si="8"/>
        <v>　   b 熱源機の種類</v>
      </c>
      <c r="AT64" s="253" t="str">
        <f t="shared" si="9"/>
        <v/>
      </c>
      <c r="AU64" s="43" t="s">
        <v>921</v>
      </c>
    </row>
    <row r="65" spans="1:82" ht="15.75" customHeight="1">
      <c r="A65" s="609"/>
      <c r="B65" s="163"/>
      <c r="C65" s="154"/>
      <c r="D65" s="154"/>
      <c r="E65" s="620"/>
      <c r="F65" s="132" t="s">
        <v>467</v>
      </c>
      <c r="G65" s="133"/>
      <c r="H65" s="133"/>
      <c r="I65" s="133"/>
      <c r="J65" s="133"/>
      <c r="K65" s="190"/>
      <c r="L65" s="190"/>
      <c r="M65" s="190"/>
      <c r="N65" s="190"/>
      <c r="O65" s="190"/>
      <c r="P65" s="190"/>
      <c r="Q65" s="190"/>
      <c r="R65" s="190"/>
      <c r="S65" s="190"/>
      <c r="T65" s="190"/>
      <c r="U65" s="190"/>
      <c r="V65" s="190"/>
      <c r="W65" s="190"/>
      <c r="X65" s="191"/>
      <c r="AS65" s="118">
        <f t="shared" si="8"/>
        <v>0</v>
      </c>
      <c r="AT65" s="253" t="str">
        <f t="shared" si="9"/>
        <v/>
      </c>
      <c r="AU65" s="43" t="s">
        <v>921</v>
      </c>
    </row>
    <row r="66" spans="1:82" ht="15.75" customHeight="1">
      <c r="A66" s="609"/>
      <c r="B66" s="163"/>
      <c r="C66" s="154"/>
      <c r="D66" s="154"/>
      <c r="E66" s="619"/>
      <c r="F66" s="132" t="s">
        <v>468</v>
      </c>
      <c r="G66" s="133"/>
      <c r="H66" s="133"/>
      <c r="I66" s="133"/>
      <c r="J66" s="133"/>
      <c r="K66" s="190"/>
      <c r="L66" s="190"/>
      <c r="M66" s="190"/>
      <c r="N66" s="190"/>
      <c r="O66" s="190"/>
      <c r="P66" s="190"/>
      <c r="Q66" s="190"/>
      <c r="R66" s="190"/>
      <c r="S66" s="190"/>
      <c r="T66" s="190"/>
      <c r="U66" s="190"/>
      <c r="V66" s="190"/>
      <c r="W66" s="190"/>
      <c r="X66" s="191"/>
      <c r="AS66" s="118">
        <f t="shared" si="8"/>
        <v>0</v>
      </c>
      <c r="AT66" s="253" t="str">
        <f t="shared" si="9"/>
        <v/>
      </c>
      <c r="AU66" s="43" t="s">
        <v>921</v>
      </c>
    </row>
    <row r="67" spans="1:82" ht="15.75" customHeight="1">
      <c r="A67" s="609"/>
      <c r="B67" s="163"/>
      <c r="C67" s="154"/>
      <c r="D67" s="164"/>
      <c r="E67" s="620"/>
      <c r="F67" s="132" t="s">
        <v>469</v>
      </c>
      <c r="G67" s="202"/>
      <c r="H67" s="202"/>
      <c r="I67" s="202"/>
      <c r="J67" s="133"/>
      <c r="K67" s="190"/>
      <c r="L67" s="190"/>
      <c r="M67" s="190"/>
      <c r="N67" s="190"/>
      <c r="O67" s="190"/>
      <c r="P67" s="190"/>
      <c r="Q67" s="190"/>
      <c r="R67" s="190"/>
      <c r="S67" s="190"/>
      <c r="T67" s="190"/>
      <c r="U67" s="190"/>
      <c r="V67" s="190"/>
      <c r="W67" s="190"/>
      <c r="X67" s="191"/>
      <c r="AS67" s="118">
        <f t="shared" si="8"/>
        <v>0</v>
      </c>
      <c r="AT67" s="253" t="str">
        <f t="shared" si="9"/>
        <v/>
      </c>
      <c r="AU67" s="43" t="s">
        <v>921</v>
      </c>
    </row>
    <row r="68" spans="1:82" ht="15.75" customHeight="1">
      <c r="A68" s="609"/>
      <c r="B68" s="160"/>
      <c r="C68" s="158"/>
      <c r="D68" s="159"/>
      <c r="E68" s="625"/>
      <c r="F68" s="935" t="s">
        <v>470</v>
      </c>
      <c r="G68" s="935"/>
      <c r="H68" s="935"/>
      <c r="I68" s="935"/>
      <c r="J68" s="935"/>
      <c r="K68" s="158"/>
      <c r="L68" s="158"/>
      <c r="M68" s="158"/>
      <c r="N68" s="158"/>
      <c r="O68" s="949"/>
      <c r="P68" s="158"/>
      <c r="Q68" s="158"/>
      <c r="R68" s="158"/>
      <c r="S68" s="158"/>
      <c r="T68" s="158"/>
      <c r="U68" s="158"/>
      <c r="V68" s="158"/>
      <c r="W68" s="158"/>
      <c r="X68" s="157"/>
      <c r="AS68" s="118">
        <f t="shared" si="8"/>
        <v>0</v>
      </c>
      <c r="AT68" s="253" t="str">
        <f t="shared" si="9"/>
        <v/>
      </c>
      <c r="AU68" s="43" t="s">
        <v>921</v>
      </c>
      <c r="BI68" s="42"/>
      <c r="BJ68" s="154"/>
      <c r="BK68" s="126"/>
      <c r="BL68" s="82"/>
      <c r="BM68" s="82"/>
      <c r="BN68" s="82"/>
      <c r="BO68" s="82"/>
      <c r="BP68" s="82"/>
      <c r="BQ68" s="82"/>
      <c r="BR68" s="82"/>
      <c r="BS68" s="82"/>
      <c r="BT68" s="82"/>
      <c r="BU68" s="82"/>
      <c r="BV68" s="82"/>
      <c r="BW68" s="82"/>
      <c r="BX68" s="82"/>
      <c r="BY68" s="82"/>
      <c r="BZ68" s="82"/>
      <c r="CA68" s="82"/>
      <c r="CB68" s="82"/>
      <c r="CC68" s="82"/>
      <c r="CD68" s="82"/>
    </row>
    <row r="69" spans="1:82" ht="15.75" customHeight="1">
      <c r="A69" s="609"/>
      <c r="B69" s="432" t="s">
        <v>1575</v>
      </c>
      <c r="C69" s="167"/>
      <c r="D69" s="167"/>
      <c r="E69" s="626"/>
      <c r="F69" s="465" t="s">
        <v>1479</v>
      </c>
      <c r="G69" s="203"/>
      <c r="H69" s="203"/>
      <c r="I69" s="203"/>
      <c r="J69" s="911"/>
      <c r="K69" s="167"/>
      <c r="L69" s="167"/>
      <c r="M69" s="167"/>
      <c r="N69" s="948"/>
      <c r="O69" s="948"/>
      <c r="P69" s="948"/>
      <c r="Q69" s="948"/>
      <c r="R69" s="948"/>
      <c r="S69" s="948"/>
      <c r="T69" s="948"/>
      <c r="U69" s="948"/>
      <c r="V69" s="948"/>
      <c r="W69" s="948"/>
      <c r="X69" s="951"/>
      <c r="AS69" s="118" t="str">
        <f t="shared" si="8"/>
        <v>　   c 台所水栓</v>
      </c>
      <c r="AT69" s="253" t="str">
        <f t="shared" si="9"/>
        <v/>
      </c>
      <c r="AU69" s="43" t="s">
        <v>921</v>
      </c>
    </row>
    <row r="70" spans="1:82" ht="15.75" customHeight="1">
      <c r="A70" s="609"/>
      <c r="B70" s="114" t="s">
        <v>1576</v>
      </c>
      <c r="C70" s="161"/>
      <c r="D70" s="161"/>
      <c r="E70" s="627"/>
      <c r="F70" s="200" t="s">
        <v>471</v>
      </c>
      <c r="G70" s="204"/>
      <c r="H70" s="204"/>
      <c r="I70" s="204"/>
      <c r="J70" s="906"/>
      <c r="K70" s="189"/>
      <c r="L70" s="189"/>
      <c r="M70" s="189"/>
      <c r="N70" s="189"/>
      <c r="O70" s="189"/>
      <c r="P70" s="189"/>
      <c r="Q70" s="189"/>
      <c r="R70" s="189"/>
      <c r="S70" s="189"/>
      <c r="T70" s="189"/>
      <c r="U70" s="189"/>
      <c r="V70" s="189"/>
      <c r="W70" s="189"/>
      <c r="X70" s="525"/>
      <c r="AS70" s="118" t="str">
        <f t="shared" si="8"/>
        <v>　   d 浴室シャワー水栓</v>
      </c>
      <c r="AT70" s="253" t="str">
        <f t="shared" si="9"/>
        <v/>
      </c>
      <c r="AU70" s="43" t="s">
        <v>921</v>
      </c>
    </row>
    <row r="71" spans="1:82" ht="15.75" customHeight="1">
      <c r="A71" s="609"/>
      <c r="B71" s="171"/>
      <c r="C71" s="158"/>
      <c r="D71" s="159"/>
      <c r="E71" s="625"/>
      <c r="F71" s="935" t="s">
        <v>472</v>
      </c>
      <c r="G71" s="935"/>
      <c r="H71" s="935"/>
      <c r="I71" s="935"/>
      <c r="J71" s="935"/>
      <c r="K71" s="158"/>
      <c r="L71" s="158"/>
      <c r="M71" s="158"/>
      <c r="N71" s="158"/>
      <c r="O71" s="949"/>
      <c r="P71" s="158"/>
      <c r="Q71" s="158"/>
      <c r="R71" s="158"/>
      <c r="S71" s="158"/>
      <c r="T71" s="158"/>
      <c r="U71" s="158"/>
      <c r="V71" s="158"/>
      <c r="W71" s="158"/>
      <c r="X71" s="157"/>
      <c r="AS71" s="118">
        <f t="shared" si="8"/>
        <v>0</v>
      </c>
      <c r="AT71" s="253" t="str">
        <f t="shared" si="9"/>
        <v/>
      </c>
      <c r="AU71" s="43" t="s">
        <v>921</v>
      </c>
    </row>
    <row r="72" spans="1:82" ht="15.75" customHeight="1" thickBot="1">
      <c r="A72" s="609"/>
      <c r="B72" s="98" t="s">
        <v>1577</v>
      </c>
      <c r="C72" s="154"/>
      <c r="D72" s="154"/>
      <c r="E72" s="628"/>
      <c r="F72" s="60" t="s">
        <v>1479</v>
      </c>
      <c r="G72" s="205"/>
      <c r="H72" s="205"/>
      <c r="I72" s="205"/>
      <c r="J72" s="929"/>
      <c r="K72" s="154"/>
      <c r="L72" s="154"/>
      <c r="M72" s="154"/>
      <c r="N72" s="484"/>
      <c r="O72" s="484"/>
      <c r="P72" s="484"/>
      <c r="Q72" s="484"/>
      <c r="R72" s="484"/>
      <c r="S72" s="484"/>
      <c r="T72" s="484"/>
      <c r="U72" s="484"/>
      <c r="V72" s="484"/>
      <c r="W72" s="484"/>
      <c r="X72" s="937"/>
      <c r="AA72" s="18"/>
      <c r="AB72" s="18"/>
      <c r="AC72" s="18"/>
      <c r="AD72" s="18"/>
      <c r="AE72" s="18"/>
      <c r="AF72" s="18"/>
      <c r="AG72" s="18"/>
      <c r="AH72" s="18"/>
      <c r="AI72" s="18"/>
      <c r="AJ72" s="18"/>
      <c r="AK72" s="18"/>
      <c r="AL72" s="18"/>
      <c r="AS72" s="118" t="str">
        <f t="shared" si="8"/>
        <v>　   e 洗面水栓</v>
      </c>
      <c r="AT72" s="253" t="str">
        <f t="shared" si="9"/>
        <v/>
      </c>
      <c r="AU72" s="43" t="s">
        <v>921</v>
      </c>
    </row>
    <row r="73" spans="1:82" ht="15.75" customHeight="1" thickBot="1">
      <c r="A73" s="609"/>
      <c r="B73" s="1361" t="s">
        <v>606</v>
      </c>
      <c r="C73" s="1362"/>
      <c r="D73" s="1362"/>
      <c r="E73" s="1363"/>
      <c r="F73" s="1362"/>
      <c r="G73" s="1362"/>
      <c r="H73" s="1362"/>
      <c r="I73" s="1362"/>
      <c r="J73" s="1362"/>
      <c r="K73" s="1362"/>
      <c r="L73" s="1362"/>
      <c r="M73" s="1362"/>
      <c r="N73" s="1362"/>
      <c r="O73" s="1362"/>
      <c r="P73" s="1362"/>
      <c r="Q73" s="1362"/>
      <c r="R73" s="1362"/>
      <c r="S73" s="1362"/>
      <c r="T73" s="1362"/>
      <c r="U73" s="1362"/>
      <c r="V73" s="1362"/>
      <c r="W73" s="1362"/>
      <c r="X73" s="1364"/>
    </row>
    <row r="74" spans="1:82" ht="15.75" customHeight="1">
      <c r="A74" s="609"/>
      <c r="B74" s="166" t="s">
        <v>1578</v>
      </c>
      <c r="C74" s="55"/>
      <c r="D74" s="168"/>
      <c r="E74" s="629"/>
      <c r="F74" s="911" t="s">
        <v>473</v>
      </c>
      <c r="G74" s="952"/>
      <c r="H74" s="952"/>
      <c r="I74" s="952"/>
      <c r="J74" s="952"/>
      <c r="K74" s="952"/>
      <c r="L74" s="952"/>
      <c r="M74" s="952"/>
      <c r="N74" s="952"/>
      <c r="O74" s="952"/>
      <c r="P74" s="952"/>
      <c r="Q74" s="952"/>
      <c r="R74" s="952"/>
      <c r="S74" s="952"/>
      <c r="T74" s="952"/>
      <c r="U74" s="952"/>
      <c r="V74" s="952"/>
      <c r="W74" s="952"/>
      <c r="X74" s="953"/>
      <c r="AS74" s="118" t="str">
        <f t="shared" ref="AS74" si="10">B74</f>
        <v>　   a 照明器具</v>
      </c>
      <c r="AT74" s="253" t="str">
        <f t="shared" ref="AT74" si="11">IF(E74="〇",1,"")</f>
        <v/>
      </c>
      <c r="AU74" s="43" t="s">
        <v>921</v>
      </c>
    </row>
    <row r="75" spans="1:82" ht="15.75" customHeight="1" thickBot="1">
      <c r="A75" s="609"/>
      <c r="B75" s="170" t="s">
        <v>1579</v>
      </c>
      <c r="C75" s="149"/>
      <c r="D75" s="149"/>
      <c r="E75" s="628"/>
      <c r="F75" s="908" t="s">
        <v>474</v>
      </c>
      <c r="G75" s="154"/>
      <c r="H75" s="154"/>
      <c r="I75" s="154"/>
      <c r="J75" s="154"/>
      <c r="K75" s="154"/>
      <c r="L75" s="154"/>
      <c r="M75" s="154"/>
      <c r="N75" s="154"/>
      <c r="O75" s="154"/>
      <c r="P75" s="154"/>
      <c r="Q75" s="154"/>
      <c r="R75" s="154"/>
      <c r="S75" s="154"/>
      <c r="T75" s="154"/>
      <c r="U75" s="154"/>
      <c r="V75" s="154"/>
      <c r="W75" s="154"/>
      <c r="X75" s="155"/>
      <c r="Z75" s="63"/>
      <c r="AS75" s="118" t="str">
        <f t="shared" ref="AS75:AS81" si="12">B75</f>
        <v>　   b 制御システムの構築に係る事項</v>
      </c>
      <c r="AT75" s="253" t="str">
        <f t="shared" ref="AT75:AT81" si="13">IF(E75="〇",1,"")</f>
        <v/>
      </c>
      <c r="AU75" s="43" t="s">
        <v>921</v>
      </c>
    </row>
    <row r="76" spans="1:82" ht="15.75" customHeight="1">
      <c r="A76" s="609"/>
      <c r="B76" s="169" t="s">
        <v>1471</v>
      </c>
      <c r="C76" s="76"/>
      <c r="D76" s="76"/>
      <c r="E76" s="630"/>
      <c r="F76" s="200" t="s">
        <v>475</v>
      </c>
      <c r="G76" s="189"/>
      <c r="H76" s="189"/>
      <c r="I76" s="189"/>
      <c r="J76" s="189"/>
      <c r="K76" s="189"/>
      <c r="L76" s="189"/>
      <c r="M76" s="189"/>
      <c r="N76" s="189"/>
      <c r="O76" s="189"/>
      <c r="P76" s="189"/>
      <c r="Q76" s="189"/>
      <c r="R76" s="189"/>
      <c r="S76" s="189"/>
      <c r="T76" s="189"/>
      <c r="U76" s="189"/>
      <c r="V76" s="189"/>
      <c r="W76" s="189"/>
      <c r="X76" s="525"/>
      <c r="Z76" s="82"/>
      <c r="AS76" s="118" t="str">
        <f t="shared" si="12"/>
        <v>(ケ)コージェネレーション設備</v>
      </c>
      <c r="AT76" s="253" t="str">
        <f t="shared" si="13"/>
        <v/>
      </c>
      <c r="AU76" s="43" t="s">
        <v>921</v>
      </c>
    </row>
    <row r="77" spans="1:82" ht="15.75" customHeight="1">
      <c r="A77" s="609"/>
      <c r="B77" s="170"/>
      <c r="C77" s="149"/>
      <c r="D77" s="149"/>
      <c r="E77" s="620"/>
      <c r="F77" s="132" t="s">
        <v>476</v>
      </c>
      <c r="G77" s="190"/>
      <c r="H77" s="190"/>
      <c r="I77" s="190"/>
      <c r="J77" s="190"/>
      <c r="K77" s="190"/>
      <c r="L77" s="190"/>
      <c r="M77" s="190"/>
      <c r="N77" s="190"/>
      <c r="O77" s="190"/>
      <c r="P77" s="190"/>
      <c r="Q77" s="190"/>
      <c r="R77" s="190"/>
      <c r="S77" s="190"/>
      <c r="T77" s="190"/>
      <c r="U77" s="190"/>
      <c r="V77" s="190"/>
      <c r="W77" s="190"/>
      <c r="X77" s="191"/>
      <c r="Y77" s="63"/>
      <c r="AS77" s="118">
        <f t="shared" si="12"/>
        <v>0</v>
      </c>
      <c r="AT77" s="253" t="str">
        <f t="shared" si="13"/>
        <v/>
      </c>
      <c r="AU77" s="43" t="s">
        <v>921</v>
      </c>
    </row>
    <row r="78" spans="1:82" ht="15.75" customHeight="1" thickBot="1">
      <c r="A78" s="609"/>
      <c r="B78" s="170"/>
      <c r="C78" s="149"/>
      <c r="D78" s="149"/>
      <c r="E78" s="621"/>
      <c r="F78" s="929" t="s">
        <v>477</v>
      </c>
      <c r="G78" s="154"/>
      <c r="H78" s="154"/>
      <c r="I78" s="154"/>
      <c r="J78" s="154"/>
      <c r="K78" s="154"/>
      <c r="L78" s="154"/>
      <c r="M78" s="154"/>
      <c r="N78" s="154"/>
      <c r="O78" s="154"/>
      <c r="P78" s="154"/>
      <c r="Q78" s="154"/>
      <c r="R78" s="154"/>
      <c r="S78" s="154"/>
      <c r="T78" s="154"/>
      <c r="U78" s="154"/>
      <c r="V78" s="154"/>
      <c r="W78" s="154"/>
      <c r="X78" s="155"/>
      <c r="Y78" s="82"/>
      <c r="AS78" s="118">
        <f t="shared" si="12"/>
        <v>0</v>
      </c>
      <c r="AT78" s="253" t="str">
        <f t="shared" si="13"/>
        <v/>
      </c>
      <c r="AU78" s="43" t="s">
        <v>921</v>
      </c>
    </row>
    <row r="79" spans="1:82" ht="15.75" customHeight="1" thickBot="1">
      <c r="A79" s="609"/>
      <c r="B79" s="169" t="s">
        <v>609</v>
      </c>
      <c r="C79" s="76"/>
      <c r="D79" s="76"/>
      <c r="E79" s="618"/>
      <c r="F79" s="954" t="s">
        <v>478</v>
      </c>
      <c r="G79" s="512"/>
      <c r="H79" s="512"/>
      <c r="I79" s="925"/>
      <c r="J79" s="925"/>
      <c r="K79" s="925"/>
      <c r="L79" s="512"/>
      <c r="M79" s="512"/>
      <c r="N79" s="189"/>
      <c r="O79" s="189"/>
      <c r="P79" s="189"/>
      <c r="Q79" s="189"/>
      <c r="R79" s="189"/>
      <c r="S79" s="189"/>
      <c r="T79" s="189"/>
      <c r="U79" s="189"/>
      <c r="V79" s="189"/>
      <c r="W79" s="189"/>
      <c r="X79" s="525"/>
      <c r="AS79" s="118" t="str">
        <f t="shared" si="12"/>
        <v>(コ)その他設備</v>
      </c>
      <c r="AT79" s="253" t="str">
        <f t="shared" si="13"/>
        <v/>
      </c>
      <c r="AU79" s="43" t="s">
        <v>921</v>
      </c>
    </row>
    <row r="80" spans="1:82" ht="15.75" customHeight="1" thickBot="1">
      <c r="A80" s="609"/>
      <c r="B80" s="170"/>
      <c r="C80" s="149"/>
      <c r="D80" s="149"/>
      <c r="E80" s="619"/>
      <c r="F80" s="908" t="s">
        <v>479</v>
      </c>
      <c r="G80" s="531"/>
      <c r="H80" s="955" t="s">
        <v>480</v>
      </c>
      <c r="I80" s="1365"/>
      <c r="J80" s="1366"/>
      <c r="K80" s="1367"/>
      <c r="L80" s="1368" t="s">
        <v>481</v>
      </c>
      <c r="M80" s="1368"/>
      <c r="N80" s="154"/>
      <c r="O80" s="154"/>
      <c r="P80" s="154"/>
      <c r="Q80" s="154"/>
      <c r="R80" s="154"/>
      <c r="S80" s="154"/>
      <c r="T80" s="154"/>
      <c r="U80" s="154"/>
      <c r="V80" s="154"/>
      <c r="W80" s="154"/>
      <c r="X80" s="155"/>
      <c r="AS80" s="118">
        <f t="shared" si="12"/>
        <v>0</v>
      </c>
      <c r="AT80" s="253" t="str">
        <f t="shared" si="13"/>
        <v/>
      </c>
      <c r="AU80" s="43" t="s">
        <v>921</v>
      </c>
    </row>
    <row r="81" spans="1:82" ht="15.75" customHeight="1" thickBot="1">
      <c r="A81" s="609"/>
      <c r="B81" s="171"/>
      <c r="C81" s="77"/>
      <c r="D81" s="77"/>
      <c r="E81" s="621"/>
      <c r="F81" s="206" t="s">
        <v>3</v>
      </c>
      <c r="G81" s="158"/>
      <c r="H81" s="1352"/>
      <c r="I81" s="1353"/>
      <c r="J81" s="1353"/>
      <c r="K81" s="1353"/>
      <c r="L81" s="1353"/>
      <c r="M81" s="1353"/>
      <c r="N81" s="1353"/>
      <c r="O81" s="1353"/>
      <c r="P81" s="1353"/>
      <c r="Q81" s="1353"/>
      <c r="R81" s="1353"/>
      <c r="S81" s="1353"/>
      <c r="T81" s="1353"/>
      <c r="U81" s="1353"/>
      <c r="V81" s="1353"/>
      <c r="W81" s="1353"/>
      <c r="X81" s="1354"/>
      <c r="AS81" s="118">
        <f t="shared" si="12"/>
        <v>0</v>
      </c>
      <c r="AT81" s="253" t="str">
        <f t="shared" si="13"/>
        <v/>
      </c>
      <c r="AU81" s="43" t="s">
        <v>921</v>
      </c>
    </row>
    <row r="82" spans="1:82" ht="8.25" customHeight="1">
      <c r="A82" s="65"/>
      <c r="B82" s="65"/>
      <c r="C82" s="55"/>
      <c r="D82" s="55"/>
      <c r="E82" s="158"/>
      <c r="F82" s="167"/>
      <c r="G82" s="167"/>
      <c r="H82" s="158"/>
      <c r="I82" s="158"/>
      <c r="J82" s="158"/>
      <c r="K82" s="158"/>
      <c r="L82" s="158"/>
      <c r="M82" s="158"/>
      <c r="N82" s="158"/>
      <c r="O82" s="158"/>
      <c r="P82" s="158"/>
      <c r="Q82" s="158"/>
      <c r="R82" s="158"/>
      <c r="S82" s="158"/>
      <c r="T82" s="158"/>
      <c r="U82" s="158"/>
      <c r="V82" s="158"/>
      <c r="W82" s="158"/>
      <c r="X82" s="158"/>
    </row>
    <row r="83" spans="1:82" ht="15.75" customHeight="1">
      <c r="A83" s="439"/>
      <c r="B83" s="1355" t="s">
        <v>620</v>
      </c>
      <c r="C83" s="1356"/>
      <c r="D83" s="1356"/>
      <c r="E83" s="1356"/>
      <c r="F83" s="1356"/>
      <c r="G83" s="1356"/>
      <c r="H83" s="1356"/>
      <c r="I83" s="1356"/>
      <c r="J83" s="1356"/>
      <c r="K83" s="1356"/>
      <c r="L83" s="1356"/>
      <c r="M83" s="1356"/>
      <c r="N83" s="1356"/>
      <c r="O83" s="1356"/>
      <c r="P83" s="1356"/>
      <c r="Q83" s="1356"/>
      <c r="R83" s="1356"/>
      <c r="S83" s="1356"/>
      <c r="T83" s="1356"/>
      <c r="U83" s="1356"/>
      <c r="V83" s="1356"/>
      <c r="W83" s="1356"/>
      <c r="X83" s="1357"/>
    </row>
    <row r="84" spans="1:82" ht="15.75" customHeight="1" thickBot="1">
      <c r="A84" s="439"/>
      <c r="B84" s="1277" t="s">
        <v>1352</v>
      </c>
      <c r="C84" s="1229"/>
      <c r="D84" s="1229"/>
      <c r="E84" s="1229"/>
      <c r="F84" s="1229"/>
      <c r="G84" s="1229"/>
      <c r="H84" s="1229"/>
      <c r="I84" s="1229"/>
      <c r="J84" s="1229"/>
      <c r="K84" s="1229"/>
      <c r="L84" s="1229"/>
      <c r="M84" s="1229"/>
      <c r="N84" s="1229"/>
      <c r="O84" s="1229"/>
      <c r="P84" s="1229"/>
      <c r="Q84" s="1229"/>
      <c r="R84" s="1229"/>
      <c r="S84" s="1229"/>
      <c r="T84" s="1229"/>
      <c r="U84" s="1229"/>
      <c r="V84" s="1229"/>
      <c r="W84" s="1229"/>
      <c r="X84" s="1229"/>
      <c r="AA84" s="229"/>
      <c r="AB84" s="236"/>
      <c r="AC84" s="229" t="s">
        <v>649</v>
      </c>
      <c r="AD84" s="229"/>
      <c r="AE84" s="248"/>
      <c r="AF84" s="229"/>
      <c r="AG84" s="229">
        <v>0</v>
      </c>
      <c r="AZ84" s="83" t="str">
        <f>B85</f>
        <v>ア　躯体材料におけるリサイクル材の利用</v>
      </c>
    </row>
    <row r="85" spans="1:82" ht="15.75" customHeight="1" thickBot="1">
      <c r="A85" s="439"/>
      <c r="B85" s="73" t="s">
        <v>1530</v>
      </c>
      <c r="C85" s="56"/>
      <c r="D85" s="56"/>
      <c r="E85" s="56"/>
      <c r="F85" s="56"/>
      <c r="G85" s="56"/>
      <c r="H85" s="56"/>
      <c r="I85" s="56"/>
      <c r="J85" s="56"/>
      <c r="K85" s="56"/>
      <c r="L85" s="56"/>
      <c r="M85" s="56"/>
      <c r="N85" s="56"/>
      <c r="O85" s="56"/>
      <c r="P85" s="1143" t="s">
        <v>4</v>
      </c>
      <c r="Q85" s="1144"/>
      <c r="R85" s="1144"/>
      <c r="S85" s="1144"/>
      <c r="T85" s="1145"/>
      <c r="U85" s="1146" t="str">
        <f ca="1">IF(P85&lt;&gt;AA5,"",OFFSET(BA86,MATCH(1,BA86:BA88,0)-1,-1,1,1))</f>
        <v>段階1</v>
      </c>
      <c r="V85" s="1147"/>
      <c r="W85" s="1147"/>
      <c r="X85" s="1148"/>
      <c r="Z85" s="63"/>
      <c r="AA85" s="111" t="s">
        <v>4</v>
      </c>
      <c r="AB85" s="236">
        <f>IF(P85=AA85,1,0)</f>
        <v>1</v>
      </c>
      <c r="AC85" s="229">
        <v>1</v>
      </c>
      <c r="AD85" s="229"/>
      <c r="AE85" s="182" t="s">
        <v>0</v>
      </c>
      <c r="AF85" s="236">
        <f ca="1">IF(U85=AE85,1,0)</f>
        <v>1</v>
      </c>
      <c r="AG85" s="229">
        <v>1</v>
      </c>
      <c r="AZ85" s="83" t="s">
        <v>117</v>
      </c>
      <c r="BH85" s="674" t="s">
        <v>1686</v>
      </c>
      <c r="BI85" s="35" t="s">
        <v>2</v>
      </c>
      <c r="BJ85" s="447" t="s">
        <v>1646</v>
      </c>
      <c r="BK85" s="36"/>
      <c r="BL85" s="34"/>
      <c r="BM85" s="34"/>
      <c r="BN85" s="34"/>
      <c r="BO85" s="34"/>
      <c r="BP85" s="34"/>
      <c r="BQ85" s="210"/>
      <c r="BR85" s="210"/>
      <c r="BS85" s="210"/>
      <c r="BT85" s="210"/>
      <c r="BU85" s="210"/>
      <c r="BV85" s="210"/>
      <c r="BW85" s="210"/>
      <c r="BX85" s="210"/>
      <c r="BY85" s="210"/>
      <c r="BZ85" s="210"/>
      <c r="CA85" s="210"/>
      <c r="CB85" s="210"/>
      <c r="CC85" s="71"/>
      <c r="CD85" s="72"/>
    </row>
    <row r="86" spans="1:82" ht="15.75" customHeight="1">
      <c r="A86" s="439"/>
      <c r="B86" s="114" t="s">
        <v>508</v>
      </c>
      <c r="C86" s="138"/>
      <c r="D86" s="138"/>
      <c r="E86" s="618"/>
      <c r="F86" s="1350" t="s">
        <v>119</v>
      </c>
      <c r="G86" s="1296"/>
      <c r="H86" s="1296"/>
      <c r="I86" s="1296"/>
      <c r="J86" s="1296"/>
      <c r="K86" s="1296"/>
      <c r="L86" s="1296"/>
      <c r="M86" s="1296"/>
      <c r="N86" s="1296"/>
      <c r="O86" s="1296"/>
      <c r="P86" s="1296"/>
      <c r="Q86" s="1296"/>
      <c r="R86" s="1296"/>
      <c r="S86" s="1296"/>
      <c r="T86" s="1296"/>
      <c r="U86" s="1296"/>
      <c r="V86" s="1296"/>
      <c r="W86" s="1296"/>
      <c r="X86" s="1297"/>
      <c r="Z86" s="63"/>
      <c r="AA86" s="230" t="s">
        <v>5</v>
      </c>
      <c r="AB86" s="236">
        <f>IF(P85=AA86,2,0)</f>
        <v>0</v>
      </c>
      <c r="AC86" s="229">
        <v>2</v>
      </c>
      <c r="AD86" s="229"/>
      <c r="AE86" s="182" t="s">
        <v>1</v>
      </c>
      <c r="AF86" s="236">
        <f ca="1">IF(U85=AE86,2,0)</f>
        <v>0</v>
      </c>
      <c r="AG86" s="229">
        <v>2</v>
      </c>
      <c r="AS86" s="118" t="str">
        <f t="shared" ref="AS86" si="14">B86</f>
        <v>(ア)グリーン購入法の特定調達品目</v>
      </c>
      <c r="AT86" s="253" t="str">
        <f t="shared" ref="AT86" si="15">IF(E86="〇",1,"")</f>
        <v/>
      </c>
      <c r="AU86" s="43" t="s">
        <v>921</v>
      </c>
      <c r="AZ86" s="67" t="s">
        <v>0</v>
      </c>
      <c r="BA86" s="69">
        <f>IF(SUM(BA87:BA88)=0,1,0)</f>
        <v>1</v>
      </c>
      <c r="BI86" s="15" t="s">
        <v>1</v>
      </c>
      <c r="BJ86" s="151" t="s">
        <v>1647</v>
      </c>
      <c r="BK86" s="32"/>
      <c r="BL86" s="16"/>
      <c r="BM86" s="16"/>
      <c r="BN86" s="16"/>
      <c r="BO86" s="16"/>
      <c r="BP86" s="16"/>
      <c r="BQ86" s="26"/>
      <c r="BR86" s="26"/>
      <c r="BS86" s="26"/>
      <c r="BT86" s="26"/>
      <c r="BU86" s="26"/>
      <c r="BV86" s="26"/>
      <c r="BW86" s="26"/>
      <c r="BX86" s="26"/>
      <c r="BY86" s="26"/>
      <c r="BZ86" s="26"/>
      <c r="CA86" s="26"/>
      <c r="CB86" s="26"/>
      <c r="CC86" s="22"/>
      <c r="CD86" s="23"/>
    </row>
    <row r="87" spans="1:82" ht="15.75" customHeight="1" thickBot="1">
      <c r="A87" s="436"/>
      <c r="B87" s="467"/>
      <c r="C87" s="138"/>
      <c r="D87" s="138"/>
      <c r="E87" s="620"/>
      <c r="F87" s="1346" t="s">
        <v>505</v>
      </c>
      <c r="G87" s="1347"/>
      <c r="H87" s="1347"/>
      <c r="I87" s="1347"/>
      <c r="J87" s="1347"/>
      <c r="K87" s="1347"/>
      <c r="L87" s="1347"/>
      <c r="M87" s="1347"/>
      <c r="N87" s="1347"/>
      <c r="O87" s="1347"/>
      <c r="P87" s="1347"/>
      <c r="Q87" s="1347"/>
      <c r="R87" s="1347"/>
      <c r="S87" s="1347"/>
      <c r="T87" s="1347"/>
      <c r="U87" s="1347"/>
      <c r="V87" s="1347"/>
      <c r="W87" s="1347"/>
      <c r="X87" s="1348"/>
      <c r="Y87" s="63"/>
      <c r="AA87" s="231" t="s">
        <v>648</v>
      </c>
      <c r="AB87" s="236">
        <f>IF(P85=AA87,4,0)</f>
        <v>0</v>
      </c>
      <c r="AC87" s="229">
        <v>4</v>
      </c>
      <c r="AD87" s="229"/>
      <c r="AE87" s="181" t="s">
        <v>2</v>
      </c>
      <c r="AF87" s="236">
        <f ca="1">IF(U85=AE87,3,0)</f>
        <v>0</v>
      </c>
      <c r="AG87" s="229">
        <v>3</v>
      </c>
      <c r="AS87" s="118">
        <f t="shared" ref="AS87:AS94" si="16">B87</f>
        <v>0</v>
      </c>
      <c r="AT87" s="253" t="str">
        <f t="shared" ref="AT87:AT94" si="17">IF(E87="〇",1,"")</f>
        <v/>
      </c>
      <c r="AU87" s="43" t="s">
        <v>921</v>
      </c>
      <c r="AZ87" s="64" t="s">
        <v>1</v>
      </c>
      <c r="BA87" s="84">
        <f>IF(AT95=1,1,0)</f>
        <v>0</v>
      </c>
      <c r="BI87" s="33" t="s">
        <v>0</v>
      </c>
      <c r="BJ87" s="152" t="s">
        <v>1629</v>
      </c>
      <c r="BK87" s="17"/>
      <c r="BL87" s="25"/>
      <c r="BM87" s="25"/>
      <c r="BN87" s="25"/>
      <c r="BO87" s="25"/>
      <c r="BP87" s="25"/>
      <c r="BQ87" s="27"/>
      <c r="BR87" s="27"/>
      <c r="BS87" s="27"/>
      <c r="BT87" s="27"/>
      <c r="BU87" s="27"/>
      <c r="BV87" s="27"/>
      <c r="BW87" s="27"/>
      <c r="BX87" s="27"/>
      <c r="BY87" s="27"/>
      <c r="BZ87" s="27"/>
      <c r="CA87" s="27"/>
      <c r="CB87" s="27"/>
      <c r="CC87" s="70"/>
      <c r="CD87" s="24"/>
    </row>
    <row r="88" spans="1:82" ht="15.75" customHeight="1">
      <c r="A88" s="436"/>
      <c r="B88" s="467"/>
      <c r="C88" s="138"/>
      <c r="D88" s="138"/>
      <c r="E88" s="620"/>
      <c r="F88" s="1349" t="s">
        <v>120</v>
      </c>
      <c r="G88" s="1302"/>
      <c r="H88" s="1302"/>
      <c r="I88" s="1302"/>
      <c r="J88" s="1302"/>
      <c r="K88" s="1302"/>
      <c r="L88" s="1302"/>
      <c r="M88" s="1302"/>
      <c r="N88" s="1302"/>
      <c r="O88" s="1302"/>
      <c r="P88" s="1302"/>
      <c r="Q88" s="1302"/>
      <c r="R88" s="1302"/>
      <c r="S88" s="1302"/>
      <c r="T88" s="1302"/>
      <c r="U88" s="1302"/>
      <c r="V88" s="1302"/>
      <c r="W88" s="1302"/>
      <c r="X88" s="1303"/>
      <c r="Y88" s="63"/>
      <c r="AA88" s="229" t="s">
        <v>647</v>
      </c>
      <c r="AB88" s="237">
        <f>SUM(AB85:AB87)</f>
        <v>1</v>
      </c>
      <c r="AC88" s="229"/>
      <c r="AD88" s="229"/>
      <c r="AE88" s="229" t="s">
        <v>647</v>
      </c>
      <c r="AF88" s="237">
        <f ca="1">IF(SUM(AF84:AF87)=0,"",(SUM(AF84:AF87)))</f>
        <v>1</v>
      </c>
      <c r="AG88" s="229"/>
      <c r="AH88" s="63"/>
      <c r="AI88" s="287"/>
      <c r="AJ88" s="287"/>
      <c r="AK88" s="287"/>
      <c r="AL88" s="287"/>
      <c r="AN88" s="289"/>
      <c r="AO88" s="289"/>
      <c r="AP88" s="45"/>
      <c r="AQ88" s="45"/>
      <c r="AR88" s="45"/>
      <c r="AS88" s="118">
        <f t="shared" si="16"/>
        <v>0</v>
      </c>
      <c r="AT88" s="253" t="str">
        <f t="shared" si="17"/>
        <v/>
      </c>
      <c r="AU88" s="43" t="s">
        <v>921</v>
      </c>
      <c r="AZ88" s="66" t="s">
        <v>2</v>
      </c>
      <c r="BA88" s="86">
        <f>IF(AT95&gt;=2,1,0)</f>
        <v>0</v>
      </c>
    </row>
    <row r="89" spans="1:82" ht="15.75" customHeight="1">
      <c r="A89" s="439"/>
      <c r="B89" s="467"/>
      <c r="C89" s="138"/>
      <c r="D89" s="138"/>
      <c r="E89" s="620"/>
      <c r="F89" s="1221" t="s">
        <v>121</v>
      </c>
      <c r="G89" s="1222"/>
      <c r="H89" s="1222"/>
      <c r="I89" s="1222"/>
      <c r="J89" s="1222"/>
      <c r="K89" s="1222"/>
      <c r="L89" s="1222"/>
      <c r="M89" s="1222"/>
      <c r="N89" s="1222"/>
      <c r="O89" s="1222"/>
      <c r="P89" s="1222"/>
      <c r="Q89" s="1222"/>
      <c r="R89" s="1222"/>
      <c r="S89" s="1222"/>
      <c r="T89" s="1222"/>
      <c r="U89" s="1222"/>
      <c r="V89" s="1222"/>
      <c r="W89" s="1222"/>
      <c r="X89" s="1223"/>
      <c r="AA89" s="63"/>
      <c r="AB89" s="63"/>
      <c r="AC89" s="63"/>
      <c r="AD89" s="63"/>
      <c r="AE89" s="63"/>
      <c r="AF89" s="63"/>
      <c r="AG89" s="63"/>
      <c r="AH89" s="63"/>
      <c r="AI89" s="287"/>
      <c r="AJ89" s="287"/>
      <c r="AK89" s="287"/>
      <c r="AL89" s="287"/>
      <c r="AN89" s="289"/>
      <c r="AO89" s="289"/>
      <c r="AP89" s="45"/>
      <c r="AQ89" s="45"/>
      <c r="AR89" s="45"/>
      <c r="AS89" s="118">
        <f t="shared" si="16"/>
        <v>0</v>
      </c>
      <c r="AT89" s="253" t="str">
        <f t="shared" si="17"/>
        <v/>
      </c>
      <c r="AU89" s="43" t="s">
        <v>921</v>
      </c>
    </row>
    <row r="90" spans="1:82" ht="15.75" customHeight="1">
      <c r="A90" s="439"/>
      <c r="B90" s="467"/>
      <c r="C90" s="138"/>
      <c r="D90" s="138"/>
      <c r="E90" s="620"/>
      <c r="F90" s="1350" t="s">
        <v>122</v>
      </c>
      <c r="G90" s="1296"/>
      <c r="H90" s="1296"/>
      <c r="I90" s="1296"/>
      <c r="J90" s="1296"/>
      <c r="K90" s="1296"/>
      <c r="L90" s="1296"/>
      <c r="M90" s="1296"/>
      <c r="N90" s="1296"/>
      <c r="O90" s="1296"/>
      <c r="P90" s="1296"/>
      <c r="Q90" s="1296"/>
      <c r="R90" s="1296"/>
      <c r="S90" s="1296"/>
      <c r="T90" s="1296"/>
      <c r="U90" s="1296"/>
      <c r="V90" s="1296"/>
      <c r="W90" s="904"/>
      <c r="X90" s="905"/>
      <c r="AA90" s="63"/>
      <c r="AB90" s="63"/>
      <c r="AC90" s="63"/>
      <c r="AD90" s="63"/>
      <c r="AE90" s="63"/>
      <c r="AF90" s="63"/>
      <c r="AG90" s="63"/>
      <c r="AH90" s="63"/>
      <c r="AI90" s="287"/>
      <c r="AJ90" s="287"/>
      <c r="AK90" s="287"/>
      <c r="AL90" s="287"/>
      <c r="AN90" s="289"/>
      <c r="AO90" s="289"/>
      <c r="AP90" s="45"/>
      <c r="AQ90" s="45"/>
      <c r="AR90" s="45"/>
      <c r="AS90" s="118">
        <f t="shared" si="16"/>
        <v>0</v>
      </c>
      <c r="AT90" s="253" t="str">
        <f t="shared" si="17"/>
        <v/>
      </c>
      <c r="AU90" s="43" t="s">
        <v>921</v>
      </c>
    </row>
    <row r="91" spans="1:82" ht="15.75" customHeight="1">
      <c r="A91" s="439"/>
      <c r="B91" s="467"/>
      <c r="C91" s="138"/>
      <c r="D91" s="138"/>
      <c r="E91" s="620"/>
      <c r="F91" s="1346" t="s">
        <v>629</v>
      </c>
      <c r="G91" s="1347"/>
      <c r="H91" s="1347"/>
      <c r="I91" s="1347"/>
      <c r="J91" s="1347"/>
      <c r="K91" s="1347"/>
      <c r="L91" s="1347"/>
      <c r="M91" s="1347"/>
      <c r="N91" s="1347"/>
      <c r="O91" s="1347"/>
      <c r="P91" s="1347"/>
      <c r="Q91" s="1347"/>
      <c r="R91" s="1347"/>
      <c r="S91" s="1347"/>
      <c r="T91" s="1347"/>
      <c r="U91" s="1347"/>
      <c r="V91" s="1347"/>
      <c r="W91" s="1347"/>
      <c r="X91" s="1348"/>
      <c r="AA91" s="63"/>
      <c r="AB91" s="63"/>
      <c r="AC91" s="63"/>
      <c r="AD91" s="63"/>
      <c r="AE91" s="63"/>
      <c r="AF91" s="63"/>
      <c r="AG91" s="63"/>
      <c r="AH91" s="63"/>
      <c r="AI91" s="287"/>
      <c r="AJ91" s="287"/>
      <c r="AK91" s="287"/>
      <c r="AL91" s="287"/>
      <c r="AN91" s="289"/>
      <c r="AO91" s="289"/>
      <c r="AP91" s="45"/>
      <c r="AQ91" s="45"/>
      <c r="AR91" s="45"/>
      <c r="AS91" s="118">
        <f t="shared" si="16"/>
        <v>0</v>
      </c>
      <c r="AT91" s="253" t="str">
        <f t="shared" si="17"/>
        <v/>
      </c>
      <c r="AU91" s="43" t="s">
        <v>921</v>
      </c>
    </row>
    <row r="92" spans="1:82" ht="15.75" customHeight="1" thickBot="1">
      <c r="A92" s="439"/>
      <c r="B92" s="468"/>
      <c r="C92" s="139"/>
      <c r="D92" s="139"/>
      <c r="E92" s="628"/>
      <c r="F92" s="1351" t="s">
        <v>371</v>
      </c>
      <c r="G92" s="1321"/>
      <c r="H92" s="1321"/>
      <c r="I92" s="1321"/>
      <c r="J92" s="1321"/>
      <c r="K92" s="1321"/>
      <c r="L92" s="1321"/>
      <c r="M92" s="1321"/>
      <c r="N92" s="1321"/>
      <c r="O92" s="1321"/>
      <c r="P92" s="1321"/>
      <c r="Q92" s="1321"/>
      <c r="R92" s="1321"/>
      <c r="S92" s="1321"/>
      <c r="T92" s="1321"/>
      <c r="U92" s="1321"/>
      <c r="V92" s="1321"/>
      <c r="W92" s="1321"/>
      <c r="X92" s="1322"/>
      <c r="AA92" s="63"/>
      <c r="AB92" s="63"/>
      <c r="AC92" s="63"/>
      <c r="AD92" s="63"/>
      <c r="AE92" s="63"/>
      <c r="AF92" s="63"/>
      <c r="AG92" s="63"/>
      <c r="AH92" s="63"/>
      <c r="AI92" s="287"/>
      <c r="AJ92" s="287"/>
      <c r="AK92" s="287"/>
      <c r="AL92" s="287"/>
      <c r="AN92" s="289"/>
      <c r="AO92" s="289"/>
      <c r="AP92" s="45"/>
      <c r="AQ92" s="45"/>
      <c r="AR92" s="45"/>
      <c r="AS92" s="118">
        <f t="shared" si="16"/>
        <v>0</v>
      </c>
      <c r="AT92" s="253" t="str">
        <f t="shared" si="17"/>
        <v/>
      </c>
      <c r="AU92" s="43" t="s">
        <v>921</v>
      </c>
    </row>
    <row r="93" spans="1:82" ht="15.75" customHeight="1">
      <c r="A93" s="439"/>
      <c r="B93" s="1283" t="s">
        <v>1580</v>
      </c>
      <c r="C93" s="1284"/>
      <c r="D93" s="1285"/>
      <c r="E93" s="618"/>
      <c r="F93" s="1324" t="s">
        <v>1498</v>
      </c>
      <c r="G93" s="1284"/>
      <c r="H93" s="1284"/>
      <c r="I93" s="1284"/>
      <c r="J93" s="1284"/>
      <c r="K93" s="1284"/>
      <c r="L93" s="1284"/>
      <c r="M93" s="1284"/>
      <c r="N93" s="1284"/>
      <c r="O93" s="1284"/>
      <c r="P93" s="1284"/>
      <c r="Q93" s="1284"/>
      <c r="R93" s="1284"/>
      <c r="S93" s="1284"/>
      <c r="T93" s="1284"/>
      <c r="U93" s="1284"/>
      <c r="V93" s="1284"/>
      <c r="W93" s="1284"/>
      <c r="X93" s="1319"/>
      <c r="AA93" s="63"/>
      <c r="AB93" s="63"/>
      <c r="AC93" s="63"/>
      <c r="AD93" s="63"/>
      <c r="AE93" s="63"/>
      <c r="AF93" s="63"/>
      <c r="AG93" s="63"/>
      <c r="AH93" s="63"/>
      <c r="AI93" s="287"/>
      <c r="AJ93" s="287"/>
      <c r="AK93" s="287"/>
      <c r="AL93" s="287"/>
      <c r="AN93" s="289"/>
      <c r="AO93" s="289"/>
      <c r="AP93" s="45"/>
      <c r="AQ93" s="45"/>
      <c r="AR93" s="45"/>
      <c r="AS93" s="118" t="str">
        <f t="shared" si="16"/>
        <v>(イ)東京都環境物品等調達方針（公共工事）
の特別品目</v>
      </c>
      <c r="AT93" s="253" t="str">
        <f t="shared" si="17"/>
        <v/>
      </c>
      <c r="AU93" s="43" t="s">
        <v>921</v>
      </c>
    </row>
    <row r="94" spans="1:82" ht="15.75" customHeight="1" thickBot="1">
      <c r="A94" s="439"/>
      <c r="B94" s="1320"/>
      <c r="C94" s="1321"/>
      <c r="D94" s="1323"/>
      <c r="E94" s="628"/>
      <c r="F94" s="1325" t="s">
        <v>1499</v>
      </c>
      <c r="G94" s="1326"/>
      <c r="H94" s="1326"/>
      <c r="I94" s="1326"/>
      <c r="J94" s="1326"/>
      <c r="K94" s="1326"/>
      <c r="L94" s="1326"/>
      <c r="M94" s="1326"/>
      <c r="N94" s="1326"/>
      <c r="O94" s="1326"/>
      <c r="P94" s="1326"/>
      <c r="Q94" s="1326"/>
      <c r="R94" s="1326"/>
      <c r="S94" s="1326"/>
      <c r="T94" s="1326"/>
      <c r="U94" s="1326"/>
      <c r="V94" s="1326"/>
      <c r="W94" s="1326"/>
      <c r="X94" s="1327"/>
      <c r="AA94" s="63"/>
      <c r="AB94" s="63"/>
      <c r="AC94" s="63"/>
      <c r="AD94" s="63"/>
      <c r="AE94" s="63"/>
      <c r="AF94" s="63"/>
      <c r="AG94" s="63"/>
      <c r="AH94" s="63"/>
      <c r="AI94" s="287"/>
      <c r="AJ94" s="287"/>
      <c r="AK94" s="287"/>
      <c r="AL94" s="287"/>
      <c r="AN94" s="289"/>
      <c r="AO94" s="289"/>
      <c r="AP94" s="45"/>
      <c r="AQ94" s="45"/>
      <c r="AR94" s="45"/>
      <c r="AS94" s="118">
        <f t="shared" si="16"/>
        <v>0</v>
      </c>
      <c r="AT94" s="253" t="str">
        <f t="shared" si="17"/>
        <v/>
      </c>
      <c r="AU94" s="43" t="s">
        <v>921</v>
      </c>
    </row>
    <row r="95" spans="1:82" ht="8.25" customHeight="1" thickBot="1">
      <c r="A95" s="439"/>
      <c r="B95" s="437"/>
      <c r="C95" s="437"/>
      <c r="D95" s="437"/>
      <c r="E95" s="526"/>
      <c r="F95" s="526"/>
      <c r="G95" s="526"/>
      <c r="H95" s="526"/>
      <c r="I95" s="526"/>
      <c r="J95" s="526"/>
      <c r="K95" s="526"/>
      <c r="L95" s="526"/>
      <c r="M95" s="526"/>
      <c r="N95" s="526"/>
      <c r="O95" s="526"/>
      <c r="P95" s="526"/>
      <c r="Q95" s="526"/>
      <c r="R95" s="526"/>
      <c r="S95" s="526"/>
      <c r="T95" s="526"/>
      <c r="U95" s="526"/>
      <c r="V95" s="526"/>
      <c r="W95" s="526"/>
      <c r="X95" s="526"/>
      <c r="AA95" s="229"/>
      <c r="AB95" s="236"/>
      <c r="AC95" s="229" t="s">
        <v>649</v>
      </c>
      <c r="AD95" s="229"/>
      <c r="AE95" s="248"/>
      <c r="AF95" s="229"/>
      <c r="AG95" s="229">
        <v>0</v>
      </c>
      <c r="AH95" s="63"/>
      <c r="AI95" s="287"/>
      <c r="AJ95" s="287"/>
      <c r="AK95" s="287"/>
      <c r="AL95" s="287"/>
      <c r="AN95" s="289"/>
      <c r="AO95" s="289"/>
      <c r="AP95" s="45"/>
      <c r="AQ95" s="45"/>
      <c r="AR95" s="45"/>
      <c r="AT95" s="83">
        <f>SUM(AT86:AT94)</f>
        <v>0</v>
      </c>
      <c r="AU95" s="45"/>
    </row>
    <row r="96" spans="1:82" ht="15.75" customHeight="1" thickBot="1">
      <c r="A96" s="439"/>
      <c r="B96" s="73" t="s">
        <v>1531</v>
      </c>
      <c r="C96" s="78"/>
      <c r="D96" s="78"/>
      <c r="E96" s="161"/>
      <c r="F96" s="161"/>
      <c r="G96" s="161"/>
      <c r="H96" s="161"/>
      <c r="I96" s="161"/>
      <c r="J96" s="161"/>
      <c r="K96" s="161"/>
      <c r="L96" s="161"/>
      <c r="M96" s="161"/>
      <c r="N96" s="161"/>
      <c r="O96" s="161"/>
      <c r="P96" s="1143" t="s">
        <v>4</v>
      </c>
      <c r="Q96" s="1144"/>
      <c r="R96" s="1144"/>
      <c r="S96" s="1144"/>
      <c r="T96" s="1145"/>
      <c r="U96" s="1146" t="str">
        <f ca="1">IF(P96&lt;&gt;AA5,"",OFFSET(BA98,MATCH(1,BA98:BA100,0)-1,-1,1,1))</f>
        <v>段階1</v>
      </c>
      <c r="V96" s="1147"/>
      <c r="W96" s="1147"/>
      <c r="X96" s="1148"/>
      <c r="AA96" s="111" t="s">
        <v>4</v>
      </c>
      <c r="AB96" s="236">
        <f>IF(P96=AA96,1,0)</f>
        <v>1</v>
      </c>
      <c r="AC96" s="229">
        <v>1</v>
      </c>
      <c r="AD96" s="229"/>
      <c r="AE96" s="182" t="s">
        <v>0</v>
      </c>
      <c r="AF96" s="236">
        <f ca="1">IF(U96=AE96,1,0)</f>
        <v>1</v>
      </c>
      <c r="AG96" s="229">
        <v>1</v>
      </c>
      <c r="AH96" s="63"/>
      <c r="AI96" s="287"/>
      <c r="AJ96" s="287"/>
      <c r="AK96" s="287"/>
      <c r="AL96" s="287"/>
      <c r="AN96" s="289"/>
      <c r="AO96" s="289"/>
      <c r="AP96" s="45"/>
      <c r="AQ96" s="45"/>
      <c r="AR96" s="45"/>
      <c r="AU96" s="45"/>
      <c r="AZ96" s="83" t="str">
        <f>B96</f>
        <v>イ　躯体材料以外におけるリサイクル材の利用</v>
      </c>
      <c r="BH96" s="674" t="s">
        <v>1686</v>
      </c>
      <c r="BI96" s="35" t="s">
        <v>2</v>
      </c>
      <c r="BJ96" s="447" t="s">
        <v>1649</v>
      </c>
      <c r="BK96" s="36"/>
      <c r="BL96" s="34"/>
      <c r="BM96" s="34"/>
      <c r="BN96" s="34"/>
      <c r="BO96" s="34"/>
      <c r="BP96" s="34"/>
      <c r="BQ96" s="210"/>
      <c r="BR96" s="210"/>
      <c r="BS96" s="210"/>
      <c r="BT96" s="210"/>
      <c r="BU96" s="210"/>
      <c r="BV96" s="210"/>
      <c r="BW96" s="210"/>
      <c r="BX96" s="210"/>
      <c r="BY96" s="210"/>
      <c r="BZ96" s="210"/>
      <c r="CA96" s="210"/>
      <c r="CB96" s="210"/>
      <c r="CC96" s="71"/>
      <c r="CD96" s="72"/>
    </row>
    <row r="97" spans="1:82" ht="15.75" customHeight="1">
      <c r="A97" s="439"/>
      <c r="B97" s="1328" t="s">
        <v>508</v>
      </c>
      <c r="C97" s="1329"/>
      <c r="D97" s="1329"/>
      <c r="E97" s="1332"/>
      <c r="F97" s="1333"/>
      <c r="G97" s="1333"/>
      <c r="H97" s="1333"/>
      <c r="I97" s="1333"/>
      <c r="J97" s="1333"/>
      <c r="K97" s="1333"/>
      <c r="L97" s="1333"/>
      <c r="M97" s="1333"/>
      <c r="N97" s="1333"/>
      <c r="O97" s="1334"/>
      <c r="P97" s="1296" t="s">
        <v>1299</v>
      </c>
      <c r="Q97" s="1296"/>
      <c r="R97" s="1296"/>
      <c r="S97" s="1296"/>
      <c r="T97" s="1296"/>
      <c r="U97" s="1296"/>
      <c r="V97" s="1296"/>
      <c r="W97" s="1296"/>
      <c r="X97" s="1297"/>
      <c r="AA97" s="230" t="s">
        <v>5</v>
      </c>
      <c r="AB97" s="236">
        <f>IF(P96=AA97,2,0)</f>
        <v>0</v>
      </c>
      <c r="AC97" s="229">
        <v>2</v>
      </c>
      <c r="AD97" s="229"/>
      <c r="AE97" s="182" t="s">
        <v>1</v>
      </c>
      <c r="AF97" s="236">
        <f ca="1">IF(U96=AE97,2,0)</f>
        <v>0</v>
      </c>
      <c r="AG97" s="229">
        <v>2</v>
      </c>
      <c r="AS97" s="118" t="str">
        <f t="shared" ref="AS97:AS100" si="18">B97</f>
        <v>(ア)グリーン購入法の特定調達品目</v>
      </c>
      <c r="AT97" s="107">
        <f>IF(E97="",0,1)</f>
        <v>0</v>
      </c>
      <c r="AU97" s="83" t="s">
        <v>1089</v>
      </c>
      <c r="AZ97" s="83" t="s">
        <v>117</v>
      </c>
      <c r="BI97" s="15" t="s">
        <v>1</v>
      </c>
      <c r="BJ97" s="151" t="s">
        <v>1648</v>
      </c>
      <c r="BK97" s="32"/>
      <c r="BL97" s="16"/>
      <c r="BM97" s="16"/>
      <c r="BN97" s="16"/>
      <c r="BO97" s="16"/>
      <c r="BP97" s="16"/>
      <c r="BQ97" s="26"/>
      <c r="BR97" s="26"/>
      <c r="BS97" s="26"/>
      <c r="BT97" s="26"/>
      <c r="BU97" s="26"/>
      <c r="BV97" s="26"/>
      <c r="BW97" s="26"/>
      <c r="BX97" s="26"/>
      <c r="BY97" s="26"/>
      <c r="BZ97" s="26"/>
      <c r="CA97" s="26"/>
      <c r="CB97" s="26"/>
      <c r="CC97" s="22"/>
      <c r="CD97" s="23"/>
    </row>
    <row r="98" spans="1:82" ht="15.75" customHeight="1" thickBot="1">
      <c r="A98" s="439"/>
      <c r="B98" s="1330"/>
      <c r="C98" s="1331"/>
      <c r="D98" s="1331"/>
      <c r="E98" s="1335"/>
      <c r="F98" s="1336"/>
      <c r="G98" s="1336"/>
      <c r="H98" s="1336"/>
      <c r="I98" s="1336"/>
      <c r="J98" s="1336"/>
      <c r="K98" s="1336"/>
      <c r="L98" s="1336"/>
      <c r="M98" s="1336"/>
      <c r="N98" s="1336"/>
      <c r="O98" s="1337"/>
      <c r="P98" s="1326" t="s">
        <v>1298</v>
      </c>
      <c r="Q98" s="1326"/>
      <c r="R98" s="1326"/>
      <c r="S98" s="1326"/>
      <c r="T98" s="1326"/>
      <c r="U98" s="1326"/>
      <c r="V98" s="1326"/>
      <c r="W98" s="1326"/>
      <c r="X98" s="1327"/>
      <c r="AA98" s="231" t="s">
        <v>648</v>
      </c>
      <c r="AB98" s="236">
        <f>IF(P96=AA98,4,0)</f>
        <v>0</v>
      </c>
      <c r="AC98" s="229">
        <v>4</v>
      </c>
      <c r="AD98" s="229"/>
      <c r="AE98" s="181" t="s">
        <v>2</v>
      </c>
      <c r="AF98" s="236">
        <f ca="1">IF(U96=AE98,3,0)</f>
        <v>0</v>
      </c>
      <c r="AG98" s="229">
        <v>3</v>
      </c>
      <c r="AH98" s="63"/>
      <c r="AI98" s="287"/>
      <c r="AJ98" s="287"/>
      <c r="AK98" s="287"/>
      <c r="AL98" s="287"/>
      <c r="AN98" s="289"/>
      <c r="AO98" s="289"/>
      <c r="AP98" s="45"/>
      <c r="AQ98" s="45"/>
      <c r="AR98" s="45"/>
      <c r="AS98" s="118">
        <f t="shared" si="18"/>
        <v>0</v>
      </c>
      <c r="AT98" s="107">
        <f>IF(E98="",0,1)</f>
        <v>0</v>
      </c>
      <c r="AU98" s="83" t="s">
        <v>1089</v>
      </c>
      <c r="AZ98" s="67" t="s">
        <v>0</v>
      </c>
      <c r="BA98" s="69">
        <f>IF(SUM(BA99:BA100)=0,1,0)</f>
        <v>1</v>
      </c>
      <c r="BI98" s="33" t="s">
        <v>0</v>
      </c>
      <c r="BJ98" s="152" t="s">
        <v>1629</v>
      </c>
      <c r="BK98" s="17"/>
      <c r="BL98" s="25"/>
      <c r="BM98" s="25"/>
      <c r="BN98" s="25"/>
      <c r="BO98" s="25"/>
      <c r="BP98" s="25"/>
      <c r="BQ98" s="27"/>
      <c r="BR98" s="27"/>
      <c r="BS98" s="27"/>
      <c r="BT98" s="27"/>
      <c r="BU98" s="27"/>
      <c r="BV98" s="27"/>
      <c r="BW98" s="27"/>
      <c r="BX98" s="27"/>
      <c r="BY98" s="27"/>
      <c r="BZ98" s="27"/>
      <c r="CA98" s="27"/>
      <c r="CB98" s="27"/>
      <c r="CC98" s="70"/>
      <c r="CD98" s="24"/>
    </row>
    <row r="99" spans="1:82" ht="15.75" customHeight="1">
      <c r="A99" s="439"/>
      <c r="B99" s="1283" t="s">
        <v>1580</v>
      </c>
      <c r="C99" s="1284"/>
      <c r="D99" s="1319"/>
      <c r="E99" s="1338"/>
      <c r="F99" s="1339"/>
      <c r="G99" s="1339"/>
      <c r="H99" s="1339"/>
      <c r="I99" s="1339"/>
      <c r="J99" s="1339"/>
      <c r="K99" s="1339"/>
      <c r="L99" s="1339"/>
      <c r="M99" s="1339"/>
      <c r="N99" s="1339"/>
      <c r="O99" s="1340"/>
      <c r="P99" s="1344" t="s">
        <v>1299</v>
      </c>
      <c r="Q99" s="1344"/>
      <c r="R99" s="1344"/>
      <c r="S99" s="1344"/>
      <c r="T99" s="1344"/>
      <c r="U99" s="1344"/>
      <c r="V99" s="1344"/>
      <c r="W99" s="1344"/>
      <c r="X99" s="1345"/>
      <c r="AA99" s="229" t="s">
        <v>647</v>
      </c>
      <c r="AB99" s="237">
        <f>SUM(AB96:AB98)</f>
        <v>1</v>
      </c>
      <c r="AC99" s="229"/>
      <c r="AD99" s="229"/>
      <c r="AE99" s="229" t="s">
        <v>647</v>
      </c>
      <c r="AF99" s="237">
        <f ca="1">IF(SUM(AF95:AF98)=0,"",(SUM(AF95:AF98)))</f>
        <v>1</v>
      </c>
      <c r="AG99" s="229"/>
      <c r="AH99" s="63"/>
      <c r="AI99" s="287"/>
      <c r="AJ99" s="287"/>
      <c r="AK99" s="287"/>
      <c r="AL99" s="287"/>
      <c r="AN99" s="289"/>
      <c r="AO99" s="289"/>
      <c r="AP99" s="45"/>
      <c r="AQ99" s="45"/>
      <c r="AR99" s="45"/>
      <c r="AS99" s="118" t="str">
        <f t="shared" si="18"/>
        <v>(イ)東京都環境物品等調達方針（公共工事）
の特別品目</v>
      </c>
      <c r="AT99" s="107">
        <f>IF(E99="",0,1)</f>
        <v>0</v>
      </c>
      <c r="AU99" s="83" t="s">
        <v>1089</v>
      </c>
      <c r="AZ99" s="64" t="s">
        <v>1</v>
      </c>
      <c r="BA99" s="84">
        <f>IF(AT101=1,1,0)</f>
        <v>0</v>
      </c>
    </row>
    <row r="100" spans="1:82" ht="15.75" customHeight="1" thickBot="1">
      <c r="A100" s="439"/>
      <c r="B100" s="1320"/>
      <c r="C100" s="1321"/>
      <c r="D100" s="1322"/>
      <c r="E100" s="1341"/>
      <c r="F100" s="1342"/>
      <c r="G100" s="1342"/>
      <c r="H100" s="1342"/>
      <c r="I100" s="1342"/>
      <c r="J100" s="1342"/>
      <c r="K100" s="1342"/>
      <c r="L100" s="1342"/>
      <c r="M100" s="1342"/>
      <c r="N100" s="1342"/>
      <c r="O100" s="1343"/>
      <c r="P100" s="1326" t="s">
        <v>1298</v>
      </c>
      <c r="Q100" s="1326"/>
      <c r="R100" s="1326"/>
      <c r="S100" s="1326"/>
      <c r="T100" s="1326"/>
      <c r="U100" s="1326"/>
      <c r="V100" s="1326"/>
      <c r="W100" s="1326"/>
      <c r="X100" s="1327"/>
      <c r="AA100" s="63"/>
      <c r="AB100" s="63"/>
      <c r="AC100" s="63"/>
      <c r="AD100" s="63"/>
      <c r="AE100" s="63"/>
      <c r="AF100" s="63"/>
      <c r="AG100" s="63"/>
      <c r="AH100" s="63"/>
      <c r="AI100" s="287"/>
      <c r="AJ100" s="287"/>
      <c r="AK100" s="287"/>
      <c r="AL100" s="287"/>
      <c r="AN100" s="289"/>
      <c r="AO100" s="289"/>
      <c r="AP100" s="45"/>
      <c r="AQ100" s="45"/>
      <c r="AR100" s="45"/>
      <c r="AS100" s="118">
        <f t="shared" si="18"/>
        <v>0</v>
      </c>
      <c r="AT100" s="107">
        <f>IF(E100="",0,1)</f>
        <v>0</v>
      </c>
      <c r="AU100" s="83" t="s">
        <v>1089</v>
      </c>
      <c r="AZ100" s="66" t="s">
        <v>2</v>
      </c>
      <c r="BA100" s="86">
        <f>IF(AT101&gt;=2,1,0)</f>
        <v>0</v>
      </c>
    </row>
    <row r="101" spans="1:82" ht="8.25" customHeight="1" thickBot="1">
      <c r="A101" s="439"/>
      <c r="B101" s="65"/>
      <c r="C101" s="65"/>
      <c r="D101" s="65"/>
      <c r="E101" s="176"/>
      <c r="F101" s="176"/>
      <c r="G101" s="176"/>
      <c r="H101" s="176"/>
      <c r="I101" s="176"/>
      <c r="J101" s="176"/>
      <c r="K101" s="176"/>
      <c r="L101" s="176"/>
      <c r="M101" s="176"/>
      <c r="N101" s="176"/>
      <c r="O101" s="176"/>
      <c r="P101" s="176"/>
      <c r="Q101" s="176"/>
      <c r="R101" s="176"/>
      <c r="S101" s="176"/>
      <c r="T101" s="176"/>
      <c r="U101" s="176"/>
      <c r="V101" s="176"/>
      <c r="W101" s="176"/>
      <c r="X101" s="176"/>
      <c r="AA101" s="63"/>
      <c r="AB101" s="63"/>
      <c r="AC101" s="63"/>
      <c r="AD101" s="63"/>
      <c r="AE101" s="63"/>
      <c r="AF101" s="63"/>
      <c r="AG101" s="63"/>
      <c r="AH101" s="63"/>
      <c r="AI101" s="287"/>
      <c r="AJ101" s="287"/>
      <c r="AK101" s="287"/>
      <c r="AL101" s="287"/>
      <c r="AN101" s="289"/>
      <c r="AO101" s="289"/>
      <c r="AP101" s="45"/>
      <c r="AQ101" s="45"/>
      <c r="AR101" s="45"/>
      <c r="AS101" s="83" t="s">
        <v>118</v>
      </c>
      <c r="AT101" s="107">
        <f>SUM(AT97:AT100)</f>
        <v>0</v>
      </c>
      <c r="AU101" s="83" t="s">
        <v>1089</v>
      </c>
    </row>
    <row r="102" spans="1:82" ht="15.75" customHeight="1" thickBot="1">
      <c r="A102" s="439"/>
      <c r="B102" s="1227" t="s">
        <v>1265</v>
      </c>
      <c r="C102" s="1228"/>
      <c r="D102" s="1228"/>
      <c r="E102" s="1228"/>
      <c r="F102" s="1228"/>
      <c r="G102" s="1228"/>
      <c r="H102" s="1228"/>
      <c r="I102" s="1228"/>
      <c r="J102" s="1228"/>
      <c r="K102" s="1228"/>
      <c r="L102" s="1228"/>
      <c r="M102" s="1228"/>
      <c r="N102" s="1228"/>
      <c r="O102" s="1228"/>
      <c r="P102" s="1228"/>
      <c r="Q102" s="1228"/>
      <c r="R102" s="1228"/>
      <c r="S102" s="1228"/>
      <c r="T102" s="1228"/>
      <c r="U102" s="1229"/>
      <c r="V102" s="1229"/>
      <c r="W102" s="1229"/>
      <c r="X102" s="1230"/>
      <c r="AA102" s="229"/>
      <c r="AB102" s="236"/>
      <c r="AC102" s="229" t="s">
        <v>649</v>
      </c>
      <c r="AD102" s="229"/>
      <c r="AE102" s="248"/>
      <c r="AF102" s="229"/>
      <c r="AG102" s="229">
        <v>0</v>
      </c>
      <c r="AH102" s="63"/>
      <c r="AI102" s="111"/>
      <c r="AJ102" s="287"/>
      <c r="AK102" s="287"/>
      <c r="AL102" s="287"/>
      <c r="AN102" s="289"/>
      <c r="AO102" s="289"/>
      <c r="AP102" s="45"/>
      <c r="AQ102" s="45"/>
      <c r="AR102" s="45"/>
      <c r="AU102" s="45"/>
    </row>
    <row r="103" spans="1:82" ht="15.75" customHeight="1" thickBot="1">
      <c r="A103" s="439"/>
      <c r="B103" s="469" t="s">
        <v>564</v>
      </c>
      <c r="C103" s="136"/>
      <c r="D103" s="136"/>
      <c r="E103" s="158"/>
      <c r="F103" s="158"/>
      <c r="G103" s="158"/>
      <c r="H103" s="158"/>
      <c r="I103" s="158"/>
      <c r="J103" s="158"/>
      <c r="K103" s="158"/>
      <c r="L103" s="158"/>
      <c r="M103" s="158"/>
      <c r="N103" s="158"/>
      <c r="O103" s="158"/>
      <c r="P103" s="1143" t="s">
        <v>4</v>
      </c>
      <c r="Q103" s="1144"/>
      <c r="R103" s="1144"/>
      <c r="S103" s="1144"/>
      <c r="T103" s="1145"/>
      <c r="U103" s="1146" t="str">
        <f ca="1">IF(P103&lt;&gt;AA5,"",OFFSET(BA105,MATCH(1,BA105:BA107,0)-1,-1,1,1))</f>
        <v>段階1</v>
      </c>
      <c r="V103" s="1147"/>
      <c r="W103" s="1147"/>
      <c r="X103" s="1148"/>
      <c r="AA103" s="111" t="s">
        <v>4</v>
      </c>
      <c r="AB103" s="236">
        <f>IF(P103=AA103,1,0)</f>
        <v>1</v>
      </c>
      <c r="AC103" s="229">
        <v>1</v>
      </c>
      <c r="AD103" s="229"/>
      <c r="AE103" s="182" t="s">
        <v>0</v>
      </c>
      <c r="AF103" s="236">
        <f ca="1">IF(U103=AE103,1,0)</f>
        <v>1</v>
      </c>
      <c r="AG103" s="229">
        <v>1</v>
      </c>
      <c r="AH103" s="149"/>
      <c r="AI103" s="230" t="s">
        <v>401</v>
      </c>
      <c r="AJ103" s="149"/>
      <c r="AK103" s="149"/>
      <c r="AL103" s="149"/>
      <c r="AZ103" s="83" t="str">
        <f>B103</f>
        <v>ア　断熱材用発泡剤</v>
      </c>
      <c r="BH103" s="674" t="s">
        <v>1686</v>
      </c>
      <c r="BI103" s="35" t="s">
        <v>2</v>
      </c>
      <c r="BJ103" s="447" t="s">
        <v>1652</v>
      </c>
      <c r="BK103" s="36"/>
      <c r="BL103" s="34"/>
      <c r="BM103" s="34"/>
      <c r="BN103" s="34"/>
      <c r="BO103" s="34"/>
      <c r="BP103" s="34"/>
      <c r="BQ103" s="210"/>
      <c r="BR103" s="210"/>
      <c r="BS103" s="210"/>
      <c r="BT103" s="210"/>
      <c r="BU103" s="210"/>
      <c r="BV103" s="210"/>
      <c r="BW103" s="210"/>
      <c r="BX103" s="210"/>
      <c r="BY103" s="210"/>
      <c r="BZ103" s="210"/>
      <c r="CA103" s="210"/>
      <c r="CB103" s="210"/>
      <c r="CC103" s="71"/>
      <c r="CD103" s="72"/>
    </row>
    <row r="104" spans="1:82" ht="15.75" customHeight="1" thickBot="1">
      <c r="A104" s="439"/>
      <c r="B104" s="1315" t="s">
        <v>509</v>
      </c>
      <c r="C104" s="1316"/>
      <c r="D104" s="1316"/>
      <c r="E104" s="1143"/>
      <c r="F104" s="1144"/>
      <c r="G104" s="1144"/>
      <c r="H104" s="1144"/>
      <c r="I104" s="1145"/>
      <c r="J104" s="907"/>
      <c r="K104" s="907"/>
      <c r="L104" s="907"/>
      <c r="M104" s="907"/>
      <c r="N104" s="907"/>
      <c r="O104" s="907"/>
      <c r="P104" s="908"/>
      <c r="Q104" s="908"/>
      <c r="R104" s="908"/>
      <c r="S104" s="908"/>
      <c r="T104" s="908"/>
      <c r="U104" s="907"/>
      <c r="V104" s="907"/>
      <c r="W104" s="907"/>
      <c r="X104" s="936"/>
      <c r="AA104" s="230" t="s">
        <v>5</v>
      </c>
      <c r="AB104" s="236">
        <f>IF(P103=AA104,2,0)</f>
        <v>0</v>
      </c>
      <c r="AC104" s="229">
        <v>2</v>
      </c>
      <c r="AD104" s="229"/>
      <c r="AE104" s="182" t="s">
        <v>1</v>
      </c>
      <c r="AF104" s="236">
        <f ca="1">IF(U103=AE104,2,0)</f>
        <v>0</v>
      </c>
      <c r="AG104" s="229">
        <v>2</v>
      </c>
      <c r="AH104" s="82"/>
      <c r="AI104" s="285" t="s">
        <v>402</v>
      </c>
      <c r="AJ104" s="286"/>
      <c r="AK104" s="286"/>
      <c r="AL104" s="286"/>
      <c r="AS104" s="118" t="str">
        <f t="shared" ref="AS104" si="19">B104</f>
        <v>(ア)発泡剤を用いた断熱材等の使用の有無</v>
      </c>
      <c r="AT104" s="251" t="str">
        <f>IF(E104="","",IF(E104="有",1,0))</f>
        <v/>
      </c>
      <c r="AU104" s="43" t="s">
        <v>919</v>
      </c>
      <c r="AZ104" s="83" t="s">
        <v>117</v>
      </c>
      <c r="BI104" s="15" t="s">
        <v>1</v>
      </c>
      <c r="BJ104" s="151" t="s">
        <v>1651</v>
      </c>
      <c r="BK104" s="32"/>
      <c r="BL104" s="16"/>
      <c r="BM104" s="16"/>
      <c r="BN104" s="16"/>
      <c r="BO104" s="16"/>
      <c r="BP104" s="16"/>
      <c r="BQ104" s="26"/>
      <c r="BR104" s="26"/>
      <c r="BS104" s="26"/>
      <c r="BT104" s="26"/>
      <c r="BU104" s="26"/>
      <c r="BV104" s="26"/>
      <c r="BW104" s="26"/>
      <c r="BX104" s="26"/>
      <c r="BY104" s="26"/>
      <c r="BZ104" s="26"/>
      <c r="CA104" s="26"/>
      <c r="CB104" s="26"/>
      <c r="CC104" s="22"/>
      <c r="CD104" s="23"/>
    </row>
    <row r="105" spans="1:82" ht="15.75" customHeight="1" thickBot="1">
      <c r="A105" s="439"/>
      <c r="B105" s="1308" t="s">
        <v>1301</v>
      </c>
      <c r="C105" s="1308"/>
      <c r="D105" s="1309"/>
      <c r="E105" s="1310"/>
      <c r="F105" s="1311"/>
      <c r="G105" s="1312"/>
      <c r="H105" s="1317" t="s">
        <v>588</v>
      </c>
      <c r="I105" s="1318"/>
      <c r="J105" s="1158"/>
      <c r="K105" s="1158"/>
      <c r="L105" s="1158"/>
      <c r="M105" s="1158"/>
      <c r="N105" s="1158"/>
      <c r="O105" s="1158"/>
      <c r="P105" s="1158"/>
      <c r="Q105" s="1158"/>
      <c r="R105" s="1158"/>
      <c r="S105" s="1158"/>
      <c r="T105" s="1158"/>
      <c r="U105" s="1158"/>
      <c r="V105" s="1158"/>
      <c r="W105" s="1158"/>
      <c r="X105" s="1313"/>
      <c r="AA105" s="231" t="s">
        <v>648</v>
      </c>
      <c r="AB105" s="236">
        <f>IF(P103=AA105,4,0)</f>
        <v>0</v>
      </c>
      <c r="AC105" s="229">
        <v>4</v>
      </c>
      <c r="AD105" s="229"/>
      <c r="AE105" s="181" t="s">
        <v>2</v>
      </c>
      <c r="AF105" s="236">
        <f ca="1">IF(U103=AE105,3,0)</f>
        <v>0</v>
      </c>
      <c r="AG105" s="229">
        <v>3</v>
      </c>
      <c r="AH105" s="63"/>
      <c r="AI105" s="287"/>
      <c r="AJ105" s="287"/>
      <c r="AK105" s="287"/>
      <c r="AL105" s="287"/>
      <c r="AN105" s="289"/>
      <c r="AO105" s="289"/>
      <c r="AP105" s="45"/>
      <c r="AQ105" s="45"/>
      <c r="AR105" s="45"/>
      <c r="AT105" s="107">
        <f>IF(E105="",0,1)</f>
        <v>0</v>
      </c>
      <c r="AU105" s="83" t="s">
        <v>1089</v>
      </c>
      <c r="AZ105" s="67" t="s">
        <v>0</v>
      </c>
      <c r="BA105" s="69">
        <f>IF(SUM(BA106:BA107)=0,1,0)</f>
        <v>1</v>
      </c>
      <c r="BI105" s="33" t="s">
        <v>0</v>
      </c>
      <c r="BJ105" s="152" t="s">
        <v>1629</v>
      </c>
      <c r="BK105" s="17"/>
      <c r="BL105" s="25"/>
      <c r="BM105" s="25"/>
      <c r="BN105" s="25"/>
      <c r="BO105" s="25"/>
      <c r="BP105" s="25"/>
      <c r="BQ105" s="27"/>
      <c r="BR105" s="27"/>
      <c r="BS105" s="27"/>
      <c r="BT105" s="27"/>
      <c r="BU105" s="27"/>
      <c r="BV105" s="27"/>
      <c r="BW105" s="27"/>
      <c r="BX105" s="27"/>
      <c r="BY105" s="27"/>
      <c r="BZ105" s="27"/>
      <c r="CA105" s="27"/>
      <c r="CB105" s="27"/>
      <c r="CC105" s="70"/>
      <c r="CD105" s="24"/>
    </row>
    <row r="106" spans="1:82" ht="15.75" customHeight="1" thickBot="1">
      <c r="A106" s="439"/>
      <c r="B106" s="1308" t="s">
        <v>1490</v>
      </c>
      <c r="C106" s="1308"/>
      <c r="D106" s="1309"/>
      <c r="E106" s="1310"/>
      <c r="F106" s="1311"/>
      <c r="G106" s="1312"/>
      <c r="H106" s="1270" t="s">
        <v>588</v>
      </c>
      <c r="I106" s="1164"/>
      <c r="J106" s="1314"/>
      <c r="K106" s="1314"/>
      <c r="L106" s="1314"/>
      <c r="M106" s="1314"/>
      <c r="N106" s="1314"/>
      <c r="O106" s="1314"/>
      <c r="P106" s="1314"/>
      <c r="Q106" s="1314"/>
      <c r="R106" s="1314"/>
      <c r="S106" s="1314"/>
      <c r="T106" s="1314"/>
      <c r="U106" s="1314"/>
      <c r="V106" s="1314"/>
      <c r="W106" s="1314"/>
      <c r="X106" s="1259"/>
      <c r="AA106" s="229" t="s">
        <v>647</v>
      </c>
      <c r="AB106" s="237">
        <f>SUM(AB103:AB105)</f>
        <v>1</v>
      </c>
      <c r="AC106" s="229"/>
      <c r="AD106" s="229"/>
      <c r="AE106" s="229" t="s">
        <v>647</v>
      </c>
      <c r="AF106" s="237">
        <f ca="1">IF(SUM(AF102:AF105)=0,"",(SUM(AF102:AF105)))</f>
        <v>1</v>
      </c>
      <c r="AG106" s="229"/>
      <c r="AH106" s="63"/>
      <c r="AI106" s="287"/>
      <c r="AJ106" s="287"/>
      <c r="AK106" s="287"/>
      <c r="AL106" s="287"/>
      <c r="AN106" s="289"/>
      <c r="AO106" s="289"/>
      <c r="AP106" s="45"/>
      <c r="AQ106" s="45"/>
      <c r="AR106" s="45"/>
      <c r="AT106" s="107">
        <f>IF(E106="",0,1)</f>
        <v>0</v>
      </c>
      <c r="AU106" s="83" t="s">
        <v>1089</v>
      </c>
      <c r="AZ106" s="64" t="s">
        <v>1</v>
      </c>
      <c r="BA106" s="84">
        <f>IF(BA107=1,0,IF(AT107&gt;=2,IF(AND(E105=0,E106&lt;=10),1,0),0))</f>
        <v>0</v>
      </c>
    </row>
    <row r="107" spans="1:82" ht="8.25" customHeight="1" thickBot="1">
      <c r="A107" s="439"/>
      <c r="B107" s="65"/>
      <c r="C107" s="65"/>
      <c r="D107" s="65"/>
      <c r="E107" s="176"/>
      <c r="F107" s="176"/>
      <c r="G107" s="176"/>
      <c r="H107" s="176"/>
      <c r="I107" s="176"/>
      <c r="J107" s="176"/>
      <c r="K107" s="176"/>
      <c r="L107" s="176"/>
      <c r="M107" s="176"/>
      <c r="N107" s="176"/>
      <c r="O107" s="176"/>
      <c r="P107" s="176"/>
      <c r="Q107" s="176"/>
      <c r="R107" s="176"/>
      <c r="S107" s="176"/>
      <c r="T107" s="176"/>
      <c r="U107" s="176"/>
      <c r="V107" s="176"/>
      <c r="W107" s="176"/>
      <c r="X107" s="176"/>
      <c r="AA107" s="229"/>
      <c r="AB107" s="236"/>
      <c r="AC107" s="229" t="s">
        <v>649</v>
      </c>
      <c r="AD107" s="229"/>
      <c r="AE107" s="248"/>
      <c r="AF107" s="229"/>
      <c r="AG107" s="229">
        <v>0</v>
      </c>
      <c r="AH107" s="63"/>
      <c r="AI107" s="287"/>
      <c r="AJ107" s="287"/>
      <c r="AK107" s="287"/>
      <c r="AL107" s="287"/>
      <c r="AN107" s="289"/>
      <c r="AO107" s="289"/>
      <c r="AP107" s="45"/>
      <c r="AQ107" s="45"/>
      <c r="AR107" s="45"/>
      <c r="AT107" s="107">
        <f>SUM(AT105:AT106)</f>
        <v>0</v>
      </c>
      <c r="AU107" s="83" t="s">
        <v>1089</v>
      </c>
      <c r="AZ107" s="66" t="s">
        <v>2</v>
      </c>
      <c r="BA107" s="86">
        <f>IF(E104="無",1,IF(AT107&gt;=2,IF((AND(E105=0,E106&lt;=1)),1,0),0))</f>
        <v>0</v>
      </c>
    </row>
    <row r="108" spans="1:82" ht="15.75" customHeight="1" thickBot="1">
      <c r="A108" s="439"/>
      <c r="B108" s="73" t="s">
        <v>1370</v>
      </c>
      <c r="C108" s="78"/>
      <c r="D108" s="78"/>
      <c r="E108" s="167"/>
      <c r="F108" s="167"/>
      <c r="G108" s="167"/>
      <c r="H108" s="167"/>
      <c r="I108" s="167"/>
      <c r="J108" s="167"/>
      <c r="K108" s="167"/>
      <c r="L108" s="167"/>
      <c r="M108" s="167"/>
      <c r="N108" s="167"/>
      <c r="O108" s="167"/>
      <c r="P108" s="1143" t="s">
        <v>4</v>
      </c>
      <c r="Q108" s="1144"/>
      <c r="R108" s="1144"/>
      <c r="S108" s="1144"/>
      <c r="T108" s="1145"/>
      <c r="U108" s="1146" t="str">
        <f ca="1">IF(P108&lt;&gt;AA5,"",OFFSET(BA110,MATCH(1,BA110:BA112,0)-1,-1,1,1))</f>
        <v>段階1</v>
      </c>
      <c r="V108" s="1147"/>
      <c r="W108" s="1147"/>
      <c r="X108" s="1148"/>
      <c r="AA108" s="111" t="s">
        <v>4</v>
      </c>
      <c r="AB108" s="236">
        <f>IF(P108=AA108,1,0)</f>
        <v>1</v>
      </c>
      <c r="AC108" s="229">
        <v>1</v>
      </c>
      <c r="AD108" s="229"/>
      <c r="AE108" s="182" t="s">
        <v>0</v>
      </c>
      <c r="AF108" s="236">
        <f ca="1">IF(U108=AE108,1,0)</f>
        <v>1</v>
      </c>
      <c r="AG108" s="229">
        <v>1</v>
      </c>
      <c r="AH108" s="63"/>
      <c r="AI108" s="287"/>
      <c r="AJ108" s="287"/>
      <c r="AK108" s="287"/>
      <c r="AL108" s="287"/>
      <c r="AN108" s="289"/>
      <c r="AO108" s="289"/>
      <c r="AP108" s="45"/>
      <c r="AQ108" s="45"/>
      <c r="AR108" s="45"/>
      <c r="AT108" s="107"/>
      <c r="AU108" s="45"/>
      <c r="AZ108" s="83" t="str">
        <f>B108</f>
        <v>イ　空気調和設備用冷媒(記載省略可能）</v>
      </c>
      <c r="BH108" s="674" t="s">
        <v>1686</v>
      </c>
      <c r="BI108" s="35" t="s">
        <v>2</v>
      </c>
      <c r="BJ108" s="447" t="s">
        <v>1653</v>
      </c>
      <c r="BK108" s="36"/>
      <c r="BL108" s="34"/>
      <c r="BM108" s="34"/>
      <c r="BN108" s="34"/>
      <c r="BO108" s="34"/>
      <c r="BP108" s="34"/>
      <c r="BQ108" s="210"/>
      <c r="BR108" s="210"/>
      <c r="BS108" s="210"/>
      <c r="BT108" s="210"/>
      <c r="BU108" s="210"/>
      <c r="BV108" s="210"/>
      <c r="BW108" s="210"/>
      <c r="BX108" s="210"/>
      <c r="BY108" s="210"/>
      <c r="BZ108" s="210"/>
      <c r="CA108" s="210"/>
      <c r="CB108" s="210"/>
      <c r="CC108" s="71"/>
      <c r="CD108" s="72"/>
    </row>
    <row r="109" spans="1:82" s="63" customFormat="1" ht="15.75" customHeight="1" thickBot="1">
      <c r="A109" s="439"/>
      <c r="B109" s="1308" t="s">
        <v>1300</v>
      </c>
      <c r="C109" s="1308"/>
      <c r="D109" s="1309"/>
      <c r="E109" s="1310"/>
      <c r="F109" s="1311"/>
      <c r="G109" s="1312"/>
      <c r="H109" s="1163" t="s">
        <v>588</v>
      </c>
      <c r="I109" s="1164"/>
      <c r="J109" s="1158"/>
      <c r="K109" s="1158"/>
      <c r="L109" s="1158"/>
      <c r="M109" s="1158"/>
      <c r="N109" s="1158"/>
      <c r="O109" s="1158"/>
      <c r="P109" s="1158"/>
      <c r="Q109" s="1158"/>
      <c r="R109" s="1158"/>
      <c r="S109" s="1158"/>
      <c r="T109" s="1158"/>
      <c r="U109" s="1158"/>
      <c r="V109" s="1158"/>
      <c r="W109" s="1158"/>
      <c r="X109" s="1313"/>
      <c r="Y109" s="83"/>
      <c r="Z109" s="83"/>
      <c r="AA109" s="230" t="s">
        <v>5</v>
      </c>
      <c r="AB109" s="236">
        <f>IF(P108=AA109,2,0)</f>
        <v>0</v>
      </c>
      <c r="AC109" s="229">
        <v>2</v>
      </c>
      <c r="AD109" s="229"/>
      <c r="AE109" s="182" t="s">
        <v>1</v>
      </c>
      <c r="AF109" s="236">
        <f ca="1">IF(U108=AE109,2,0)</f>
        <v>0</v>
      </c>
      <c r="AG109" s="229">
        <v>2</v>
      </c>
      <c r="AI109" s="287"/>
      <c r="AJ109" s="287"/>
      <c r="AK109" s="287"/>
      <c r="AL109" s="287"/>
      <c r="AM109" s="287"/>
      <c r="AN109" s="287"/>
      <c r="AO109" s="287"/>
      <c r="AT109" s="229"/>
      <c r="AX109" s="83"/>
      <c r="AY109" s="83"/>
      <c r="AZ109" s="83" t="s">
        <v>117</v>
      </c>
      <c r="BA109" s="83"/>
      <c r="BI109" s="15" t="s">
        <v>1</v>
      </c>
      <c r="BJ109" s="658" t="s">
        <v>1654</v>
      </c>
      <c r="BK109" s="32"/>
      <c r="BL109" s="16"/>
      <c r="BM109" s="16"/>
      <c r="BN109" s="16"/>
      <c r="BO109" s="16"/>
      <c r="BP109" s="16"/>
      <c r="BQ109" s="26"/>
      <c r="BR109" s="26"/>
      <c r="BS109" s="26"/>
      <c r="BT109" s="26"/>
      <c r="BU109" s="26"/>
      <c r="BV109" s="26"/>
      <c r="BW109" s="26"/>
      <c r="BX109" s="26"/>
      <c r="BY109" s="26"/>
      <c r="BZ109" s="26"/>
      <c r="CA109" s="26"/>
      <c r="CB109" s="26"/>
      <c r="CC109" s="22"/>
      <c r="CD109" s="23"/>
    </row>
    <row r="110" spans="1:82" ht="15.75" customHeight="1" thickBot="1">
      <c r="A110" s="439"/>
      <c r="B110" s="1308" t="s">
        <v>1491</v>
      </c>
      <c r="C110" s="1308"/>
      <c r="D110" s="1309"/>
      <c r="E110" s="1310"/>
      <c r="F110" s="1311"/>
      <c r="G110" s="1312"/>
      <c r="H110" s="1163" t="s">
        <v>588</v>
      </c>
      <c r="I110" s="1164"/>
      <c r="J110" s="1314"/>
      <c r="K110" s="1314"/>
      <c r="L110" s="1314"/>
      <c r="M110" s="1314"/>
      <c r="N110" s="1314"/>
      <c r="O110" s="1314"/>
      <c r="P110" s="1314"/>
      <c r="Q110" s="1314"/>
      <c r="R110" s="1314"/>
      <c r="S110" s="1314"/>
      <c r="T110" s="1314"/>
      <c r="U110" s="1314"/>
      <c r="V110" s="1314"/>
      <c r="W110" s="1314"/>
      <c r="X110" s="1259"/>
      <c r="AA110" s="231" t="s">
        <v>648</v>
      </c>
      <c r="AB110" s="236">
        <f>IF(P108=AA110,4,0)</f>
        <v>0</v>
      </c>
      <c r="AC110" s="229">
        <v>4</v>
      </c>
      <c r="AD110" s="229"/>
      <c r="AE110" s="181" t="s">
        <v>2</v>
      </c>
      <c r="AF110" s="236">
        <f ca="1">IF(U108=AE110,3,0)</f>
        <v>0</v>
      </c>
      <c r="AG110" s="229">
        <v>3</v>
      </c>
      <c r="AH110" s="63"/>
      <c r="AI110" s="287"/>
      <c r="AJ110" s="287"/>
      <c r="AK110" s="287"/>
      <c r="AL110" s="287"/>
      <c r="AN110" s="289"/>
      <c r="AO110" s="289"/>
      <c r="AP110" s="45"/>
      <c r="AQ110" s="45"/>
      <c r="AR110" s="45"/>
      <c r="AU110" s="45"/>
      <c r="AZ110" s="67" t="s">
        <v>0</v>
      </c>
      <c r="BA110" s="69">
        <f>IF(SUM(BA111:BA112)=0,1,0)</f>
        <v>1</v>
      </c>
      <c r="BI110" s="33" t="s">
        <v>0</v>
      </c>
      <c r="BJ110" s="152" t="s">
        <v>1629</v>
      </c>
      <c r="BK110" s="17"/>
      <c r="BL110" s="25"/>
      <c r="BM110" s="25"/>
      <c r="BN110" s="25"/>
      <c r="BO110" s="25"/>
      <c r="BP110" s="25"/>
      <c r="BQ110" s="27"/>
      <c r="BR110" s="27"/>
      <c r="BS110" s="27"/>
      <c r="BT110" s="27"/>
      <c r="BU110" s="27"/>
      <c r="BV110" s="27"/>
      <c r="BW110" s="27"/>
      <c r="BX110" s="27"/>
      <c r="BY110" s="27"/>
      <c r="BZ110" s="27"/>
      <c r="CA110" s="27"/>
      <c r="CB110" s="27"/>
      <c r="CC110" s="70"/>
      <c r="CD110" s="24"/>
    </row>
    <row r="111" spans="1:82" ht="8.25" customHeight="1">
      <c r="A111" s="439"/>
      <c r="B111" s="65"/>
      <c r="C111" s="65"/>
      <c r="D111" s="65"/>
      <c r="E111" s="176"/>
      <c r="F111" s="176"/>
      <c r="G111" s="176"/>
      <c r="H111" s="176"/>
      <c r="I111" s="176"/>
      <c r="J111" s="176"/>
      <c r="K111" s="176"/>
      <c r="L111" s="176"/>
      <c r="M111" s="176"/>
      <c r="N111" s="176"/>
      <c r="O111" s="176"/>
      <c r="P111" s="176"/>
      <c r="Q111" s="176"/>
      <c r="R111" s="176"/>
      <c r="S111" s="176"/>
      <c r="T111" s="176"/>
      <c r="U111" s="176"/>
      <c r="V111" s="176"/>
      <c r="W111" s="176"/>
      <c r="X111" s="176"/>
      <c r="AA111" s="229" t="s">
        <v>647</v>
      </c>
      <c r="AB111" s="237">
        <f>SUM(AB108:AB110)</f>
        <v>1</v>
      </c>
      <c r="AC111" s="229"/>
      <c r="AD111" s="229"/>
      <c r="AE111" s="229" t="s">
        <v>647</v>
      </c>
      <c r="AF111" s="237">
        <f ca="1">IF(SUM(AF107:AF110)=0,"",(SUM(AF107:AF110)))</f>
        <v>1</v>
      </c>
      <c r="AG111" s="229"/>
      <c r="AH111" s="63"/>
      <c r="AI111" s="287"/>
      <c r="AJ111" s="287"/>
      <c r="AK111" s="287"/>
      <c r="AL111" s="287"/>
      <c r="AN111" s="289"/>
      <c r="AO111" s="289"/>
      <c r="AP111" s="45"/>
      <c r="AQ111" s="45"/>
      <c r="AR111" s="45"/>
      <c r="AU111" s="45"/>
      <c r="AZ111" s="64" t="s">
        <v>1</v>
      </c>
      <c r="BA111" s="84">
        <f>IF(AND(E109=0,E110&gt;750),1,0)</f>
        <v>0</v>
      </c>
    </row>
    <row r="112" spans="1:82" ht="15.75" customHeight="1" thickBot="1">
      <c r="A112" s="439"/>
      <c r="B112" s="1227" t="s">
        <v>1266</v>
      </c>
      <c r="C112" s="1228"/>
      <c r="D112" s="1228"/>
      <c r="E112" s="1228"/>
      <c r="F112" s="1228"/>
      <c r="G112" s="1228"/>
      <c r="H112" s="1228"/>
      <c r="I112" s="1228"/>
      <c r="J112" s="1228"/>
      <c r="K112" s="1228"/>
      <c r="L112" s="1228"/>
      <c r="M112" s="1228"/>
      <c r="N112" s="1228"/>
      <c r="O112" s="1228"/>
      <c r="P112" s="1229"/>
      <c r="Q112" s="1229"/>
      <c r="R112" s="1229"/>
      <c r="S112" s="1229"/>
      <c r="T112" s="1229"/>
      <c r="U112" s="1229"/>
      <c r="V112" s="1229"/>
      <c r="W112" s="1229"/>
      <c r="X112" s="1230"/>
      <c r="AA112" s="229"/>
      <c r="AB112" s="236"/>
      <c r="AC112" s="229" t="s">
        <v>649</v>
      </c>
      <c r="AD112" s="229"/>
      <c r="AE112" s="248"/>
      <c r="AF112" s="229"/>
      <c r="AG112" s="229">
        <v>0</v>
      </c>
      <c r="AH112" s="63"/>
      <c r="AI112" s="287"/>
      <c r="AJ112" s="287"/>
      <c r="AK112" s="287"/>
      <c r="AL112" s="287"/>
      <c r="AN112" s="289"/>
      <c r="AO112" s="289"/>
      <c r="AP112" s="45"/>
      <c r="AQ112" s="45"/>
      <c r="AR112" s="45"/>
      <c r="AT112" s="107"/>
      <c r="AU112" s="45"/>
      <c r="AZ112" s="66" t="s">
        <v>2</v>
      </c>
      <c r="BA112" s="86">
        <f>IF(AND(E109=0,E110&lt;=750,E110&gt;0),1,0)</f>
        <v>0</v>
      </c>
    </row>
    <row r="113" spans="1:82" ht="15.75" customHeight="1" thickBot="1">
      <c r="A113" s="439"/>
      <c r="B113" s="469" t="s">
        <v>566</v>
      </c>
      <c r="C113" s="617"/>
      <c r="D113" s="617"/>
      <c r="E113" s="617"/>
      <c r="F113" s="617"/>
      <c r="G113" s="617"/>
      <c r="H113" s="617"/>
      <c r="I113" s="617"/>
      <c r="J113" s="617"/>
      <c r="K113" s="617"/>
      <c r="L113" s="617"/>
      <c r="M113" s="617"/>
      <c r="N113" s="617"/>
      <c r="O113" s="617"/>
      <c r="P113" s="1143" t="s">
        <v>4</v>
      </c>
      <c r="Q113" s="1144"/>
      <c r="R113" s="1144"/>
      <c r="S113" s="1144"/>
      <c r="T113" s="1145"/>
      <c r="U113" s="1146" t="str">
        <f ca="1">IF(P113&lt;&gt;AA5,"",OFFSET(BA115,MATCH(1,BA115:BA117,0)-1,-1,1,1))</f>
        <v>段階1</v>
      </c>
      <c r="V113" s="1147"/>
      <c r="W113" s="1147"/>
      <c r="X113" s="1148"/>
      <c r="AA113" s="111" t="s">
        <v>4</v>
      </c>
      <c r="AB113" s="236">
        <f>IF(P113=AA113,1,0)</f>
        <v>1</v>
      </c>
      <c r="AC113" s="229">
        <v>1</v>
      </c>
      <c r="AD113" s="229"/>
      <c r="AE113" s="182" t="s">
        <v>0</v>
      </c>
      <c r="AF113" s="236">
        <f ca="1">IF(U113=AE113,1,0)</f>
        <v>1</v>
      </c>
      <c r="AG113" s="229">
        <v>1</v>
      </c>
      <c r="AZ113" s="83" t="str">
        <f>B113</f>
        <v>ア　維持管理、更新、改修、用途の変更等の自由度の確保</v>
      </c>
      <c r="BH113" s="674" t="s">
        <v>1686</v>
      </c>
      <c r="BI113" s="35" t="s">
        <v>2</v>
      </c>
      <c r="BJ113" s="447" t="s">
        <v>1655</v>
      </c>
      <c r="BK113" s="36"/>
      <c r="BL113" s="34"/>
      <c r="BM113" s="34"/>
      <c r="BN113" s="34"/>
      <c r="BO113" s="34"/>
      <c r="BP113" s="34"/>
      <c r="BQ113" s="210"/>
      <c r="BR113" s="210"/>
      <c r="BS113" s="210"/>
      <c r="BT113" s="210"/>
      <c r="BU113" s="210"/>
      <c r="BV113" s="210"/>
      <c r="BW113" s="210"/>
      <c r="BX113" s="210"/>
      <c r="BY113" s="210"/>
      <c r="BZ113" s="210"/>
      <c r="CA113" s="210"/>
      <c r="CB113" s="210"/>
      <c r="CC113" s="71"/>
      <c r="CD113" s="72"/>
    </row>
    <row r="114" spans="1:82" ht="15.75" customHeight="1">
      <c r="A114" s="439"/>
      <c r="B114" s="114" t="s">
        <v>1304</v>
      </c>
      <c r="C114" s="137"/>
      <c r="D114" s="470"/>
      <c r="E114" s="618"/>
      <c r="F114" s="200" t="s">
        <v>1502</v>
      </c>
      <c r="G114" s="906"/>
      <c r="H114" s="906"/>
      <c r="I114" s="906"/>
      <c r="J114" s="906"/>
      <c r="K114" s="906"/>
      <c r="L114" s="906"/>
      <c r="M114" s="906"/>
      <c r="N114" s="906"/>
      <c r="O114" s="906"/>
      <c r="P114" s="906"/>
      <c r="Q114" s="906"/>
      <c r="R114" s="906"/>
      <c r="S114" s="906"/>
      <c r="T114" s="906"/>
      <c r="U114" s="906"/>
      <c r="V114" s="906"/>
      <c r="W114" s="906"/>
      <c r="X114" s="540"/>
      <c r="AA114" s="230" t="s">
        <v>5</v>
      </c>
      <c r="AB114" s="236">
        <f>IF(P113=AA114,2,0)</f>
        <v>0</v>
      </c>
      <c r="AC114" s="229">
        <v>2</v>
      </c>
      <c r="AD114" s="229"/>
      <c r="AE114" s="182" t="s">
        <v>1</v>
      </c>
      <c r="AF114" s="236">
        <f ca="1">IF(U113=AE114,2,0)</f>
        <v>0</v>
      </c>
      <c r="AG114" s="229">
        <v>2</v>
      </c>
      <c r="AS114" s="118" t="str">
        <f t="shared" ref="AS114" si="20">B114</f>
        <v>(ア)躯体以外の劣化対策に係る事項</v>
      </c>
      <c r="AT114" s="253" t="str">
        <f t="shared" ref="AT114" si="21">IF(E114="〇",1,"")</f>
        <v/>
      </c>
      <c r="AU114" s="43" t="s">
        <v>921</v>
      </c>
      <c r="AZ114" s="83" t="s">
        <v>117</v>
      </c>
      <c r="BI114" s="15" t="s">
        <v>1</v>
      </c>
      <c r="BJ114" s="658" t="s">
        <v>1661</v>
      </c>
      <c r="BK114" s="32"/>
      <c r="BL114" s="16"/>
      <c r="BM114" s="16"/>
      <c r="BN114" s="16"/>
      <c r="BO114" s="16"/>
      <c r="BP114" s="16"/>
      <c r="BQ114" s="26"/>
      <c r="BR114" s="26"/>
      <c r="BS114" s="26"/>
      <c r="BT114" s="26"/>
      <c r="BU114" s="26"/>
      <c r="BV114" s="26"/>
      <c r="BW114" s="26"/>
      <c r="BX114" s="26"/>
      <c r="BY114" s="26"/>
      <c r="BZ114" s="26"/>
      <c r="CA114" s="26"/>
      <c r="CB114" s="26"/>
      <c r="CC114" s="22"/>
      <c r="CD114" s="23"/>
    </row>
    <row r="115" spans="1:82" ht="15.75" customHeight="1" thickBot="1">
      <c r="A115" s="439"/>
      <c r="B115" s="98"/>
      <c r="C115" s="141"/>
      <c r="D115" s="141"/>
      <c r="E115" s="628"/>
      <c r="F115" s="206" t="s">
        <v>1705</v>
      </c>
      <c r="G115" s="542"/>
      <c r="H115" s="542"/>
      <c r="I115" s="542"/>
      <c r="J115" s="542"/>
      <c r="K115" s="542"/>
      <c r="L115" s="542"/>
      <c r="M115" s="542"/>
      <c r="N115" s="542"/>
      <c r="O115" s="542"/>
      <c r="P115" s="542"/>
      <c r="Q115" s="542"/>
      <c r="R115" s="542"/>
      <c r="S115" s="542"/>
      <c r="T115" s="542"/>
      <c r="U115" s="542"/>
      <c r="V115" s="542"/>
      <c r="W115" s="542"/>
      <c r="X115" s="543"/>
      <c r="AA115" s="231" t="s">
        <v>648</v>
      </c>
      <c r="AB115" s="236">
        <f>IF(P113=AA115,4,0)</f>
        <v>0</v>
      </c>
      <c r="AC115" s="229">
        <v>4</v>
      </c>
      <c r="AD115" s="229"/>
      <c r="AE115" s="181" t="s">
        <v>2</v>
      </c>
      <c r="AF115" s="236">
        <f ca="1">IF(U113=AE115,3,0)</f>
        <v>0</v>
      </c>
      <c r="AG115" s="229">
        <v>3</v>
      </c>
      <c r="AS115" s="118">
        <f t="shared" ref="AS115:AS117" si="22">B115</f>
        <v>0</v>
      </c>
      <c r="AT115" s="253" t="str">
        <f t="shared" ref="AT115:AT117" si="23">IF(E115="〇",1,"")</f>
        <v/>
      </c>
      <c r="AU115" s="43" t="s">
        <v>921</v>
      </c>
      <c r="AW115" s="83">
        <f>SUM(AT114:AT115)</f>
        <v>0</v>
      </c>
      <c r="AZ115" s="67" t="s">
        <v>0</v>
      </c>
      <c r="BA115" s="69">
        <f>IF(SUM(BA116:BA117)=0,1,0)</f>
        <v>1</v>
      </c>
      <c r="BI115" s="33" t="s">
        <v>0</v>
      </c>
      <c r="BJ115" s="152" t="s">
        <v>1629</v>
      </c>
      <c r="BK115" s="17"/>
      <c r="BL115" s="25"/>
      <c r="BM115" s="25"/>
      <c r="BN115" s="25"/>
      <c r="BO115" s="25"/>
      <c r="BP115" s="25"/>
      <c r="BQ115" s="27"/>
      <c r="BR115" s="27"/>
      <c r="BS115" s="27"/>
      <c r="BT115" s="27"/>
      <c r="BU115" s="27"/>
      <c r="BV115" s="27"/>
      <c r="BW115" s="27"/>
      <c r="BX115" s="27"/>
      <c r="BY115" s="27"/>
      <c r="BZ115" s="27"/>
      <c r="CA115" s="27"/>
      <c r="CB115" s="27"/>
      <c r="CC115" s="70"/>
      <c r="CD115" s="24"/>
    </row>
    <row r="116" spans="1:82" ht="15.75" customHeight="1">
      <c r="A116" s="439"/>
      <c r="B116" s="114" t="s">
        <v>518</v>
      </c>
      <c r="C116" s="137"/>
      <c r="D116" s="137"/>
      <c r="E116" s="618"/>
      <c r="F116" s="929" t="s">
        <v>1532</v>
      </c>
      <c r="G116" s="130"/>
      <c r="H116" s="130"/>
      <c r="I116" s="130"/>
      <c r="J116" s="130"/>
      <c r="K116" s="130"/>
      <c r="L116" s="130"/>
      <c r="M116" s="130"/>
      <c r="N116" s="130"/>
      <c r="O116" s="130"/>
      <c r="P116" s="130"/>
      <c r="Q116" s="130"/>
      <c r="R116" s="130"/>
      <c r="S116" s="130"/>
      <c r="T116" s="130"/>
      <c r="U116" s="130"/>
      <c r="V116" s="130"/>
      <c r="W116" s="130"/>
      <c r="X116" s="544"/>
      <c r="AA116" s="229" t="s">
        <v>647</v>
      </c>
      <c r="AB116" s="237">
        <f>SUM(AB113:AB115)</f>
        <v>1</v>
      </c>
      <c r="AC116" s="229"/>
      <c r="AD116" s="229"/>
      <c r="AE116" s="229" t="s">
        <v>647</v>
      </c>
      <c r="AF116" s="237">
        <f ca="1">IF(SUM(AF112:AF115)=0,"",(SUM(AF112:AF115)))</f>
        <v>1</v>
      </c>
      <c r="AG116" s="229"/>
      <c r="AH116" s="63"/>
      <c r="AI116" s="287"/>
      <c r="AJ116" s="287"/>
      <c r="AK116" s="287"/>
      <c r="AL116" s="287"/>
      <c r="AN116" s="289"/>
      <c r="AO116" s="289"/>
      <c r="AP116" s="45"/>
      <c r="AQ116" s="45"/>
      <c r="AR116" s="45"/>
      <c r="AS116" s="118" t="str">
        <f t="shared" si="22"/>
        <v>(イ)大型機器等の搬出入に係る事項</v>
      </c>
      <c r="AT116" s="253" t="str">
        <f t="shared" si="23"/>
        <v/>
      </c>
      <c r="AU116" s="43" t="s">
        <v>921</v>
      </c>
      <c r="AZ116" s="64" t="s">
        <v>1</v>
      </c>
      <c r="BA116" s="84">
        <f>IF(AND(AT126&gt;=3,AT126&lt;=5),1,0)</f>
        <v>0</v>
      </c>
    </row>
    <row r="117" spans="1:82" ht="15.75" customHeight="1" thickBot="1">
      <c r="A117" s="439"/>
      <c r="B117" s="98"/>
      <c r="C117" s="141"/>
      <c r="D117" s="141"/>
      <c r="E117" s="628"/>
      <c r="F117" s="1231" t="s">
        <v>1533</v>
      </c>
      <c r="G117" s="1231"/>
      <c r="H117" s="1231"/>
      <c r="I117" s="1231"/>
      <c r="J117" s="1231"/>
      <c r="K117" s="1231"/>
      <c r="L117" s="1231"/>
      <c r="M117" s="1231"/>
      <c r="N117" s="1231"/>
      <c r="O117" s="1231"/>
      <c r="P117" s="1231"/>
      <c r="Q117" s="1231"/>
      <c r="R117" s="1231"/>
      <c r="S117" s="1231"/>
      <c r="T117" s="1231"/>
      <c r="U117" s="1231"/>
      <c r="V117" s="1231"/>
      <c r="W117" s="1231"/>
      <c r="X117" s="1232"/>
      <c r="AA117" s="63"/>
      <c r="AB117" s="63"/>
      <c r="AC117" s="63"/>
      <c r="AD117" s="63"/>
      <c r="AE117" s="63"/>
      <c r="AF117" s="63"/>
      <c r="AG117" s="63"/>
      <c r="AH117" s="63"/>
      <c r="AI117" s="287"/>
      <c r="AJ117" s="287"/>
      <c r="AK117" s="287"/>
      <c r="AL117" s="287"/>
      <c r="AN117" s="289"/>
      <c r="AO117" s="289"/>
      <c r="AP117" s="45"/>
      <c r="AQ117" s="45"/>
      <c r="AR117" s="45"/>
      <c r="AS117" s="118">
        <f t="shared" si="22"/>
        <v>0</v>
      </c>
      <c r="AT117" s="253" t="str">
        <f t="shared" si="23"/>
        <v/>
      </c>
      <c r="AU117" s="43" t="s">
        <v>921</v>
      </c>
      <c r="AZ117" s="66" t="s">
        <v>2</v>
      </c>
      <c r="BA117" s="86">
        <f>IF(AT126&gt;=6,1,0)</f>
        <v>0</v>
      </c>
    </row>
    <row r="118" spans="1:82" ht="15.75" customHeight="1" thickBot="1">
      <c r="A118" s="439"/>
      <c r="B118" s="98"/>
      <c r="C118" s="141"/>
      <c r="D118" s="141"/>
      <c r="E118" s="545"/>
      <c r="F118" s="1292"/>
      <c r="G118" s="1292"/>
      <c r="H118" s="1292"/>
      <c r="I118" s="1292"/>
      <c r="J118" s="1292"/>
      <c r="K118" s="1292"/>
      <c r="L118" s="1292"/>
      <c r="M118" s="1292"/>
      <c r="N118" s="1292"/>
      <c r="O118" s="1292"/>
      <c r="P118" s="1292"/>
      <c r="Q118" s="1292"/>
      <c r="R118" s="1292"/>
      <c r="S118" s="1292"/>
      <c r="T118" s="1292"/>
      <c r="U118" s="1292"/>
      <c r="V118" s="1292"/>
      <c r="W118" s="1292"/>
      <c r="X118" s="1293"/>
      <c r="AA118" s="63"/>
      <c r="AB118" s="63"/>
      <c r="AC118" s="63"/>
      <c r="AD118" s="63"/>
      <c r="AE118" s="63"/>
      <c r="AF118" s="63"/>
      <c r="AG118" s="63"/>
      <c r="AH118" s="63"/>
      <c r="AI118" s="287"/>
      <c r="AJ118" s="287"/>
      <c r="AK118" s="287"/>
      <c r="AL118" s="287"/>
      <c r="AN118" s="289"/>
      <c r="AO118" s="289"/>
      <c r="AP118" s="45"/>
      <c r="AQ118" s="45"/>
      <c r="AR118" s="45"/>
      <c r="AT118" s="107"/>
      <c r="AU118" s="45"/>
    </row>
    <row r="119" spans="1:82" ht="15.75" customHeight="1" thickBot="1">
      <c r="A119" s="439"/>
      <c r="B119" s="98"/>
      <c r="C119" s="141"/>
      <c r="D119" s="141"/>
      <c r="E119" s="631"/>
      <c r="F119" s="929" t="s">
        <v>1504</v>
      </c>
      <c r="G119" s="929"/>
      <c r="H119" s="929"/>
      <c r="I119" s="929"/>
      <c r="J119" s="929"/>
      <c r="K119" s="929"/>
      <c r="L119" s="929"/>
      <c r="M119" s="929"/>
      <c r="N119" s="929"/>
      <c r="O119" s="929"/>
      <c r="P119" s="929"/>
      <c r="Q119" s="929"/>
      <c r="R119" s="929"/>
      <c r="S119" s="929"/>
      <c r="T119" s="929"/>
      <c r="U119" s="929"/>
      <c r="V119" s="929"/>
      <c r="W119" s="929"/>
      <c r="X119" s="145"/>
      <c r="AA119" s="63"/>
      <c r="AB119" s="63"/>
      <c r="AC119" s="63"/>
      <c r="AD119" s="63"/>
      <c r="AE119" s="63"/>
      <c r="AF119" s="63"/>
      <c r="AG119" s="63"/>
      <c r="AH119" s="63"/>
      <c r="AI119" s="287"/>
      <c r="AJ119" s="287"/>
      <c r="AK119" s="287"/>
      <c r="AL119" s="287"/>
      <c r="AN119" s="289"/>
      <c r="AO119" s="289"/>
      <c r="AP119" s="45"/>
      <c r="AQ119" s="45"/>
      <c r="AR119" s="45"/>
      <c r="AS119" s="118">
        <f t="shared" ref="AS119:AS121" si="24">B119</f>
        <v>0</v>
      </c>
      <c r="AT119" s="253" t="str">
        <f t="shared" ref="AT119:AT120" si="25">IF(E119="〇",1,"")</f>
        <v/>
      </c>
      <c r="AU119" s="43" t="s">
        <v>921</v>
      </c>
      <c r="AW119" s="83">
        <f>SUM(AT116:AT119)</f>
        <v>0</v>
      </c>
    </row>
    <row r="120" spans="1:82" ht="15.75" customHeight="1">
      <c r="A120" s="439"/>
      <c r="B120" s="114" t="s">
        <v>545</v>
      </c>
      <c r="C120" s="137"/>
      <c r="D120" s="137"/>
      <c r="E120" s="618"/>
      <c r="F120" s="907" t="s">
        <v>1505</v>
      </c>
      <c r="G120" s="546"/>
      <c r="H120" s="546"/>
      <c r="I120" s="546"/>
      <c r="J120" s="546"/>
      <c r="K120" s="546"/>
      <c r="L120" s="546"/>
      <c r="M120" s="546"/>
      <c r="N120" s="546"/>
      <c r="O120" s="546"/>
      <c r="P120" s="546"/>
      <c r="Q120" s="546"/>
      <c r="R120" s="546"/>
      <c r="S120" s="546"/>
      <c r="T120" s="546"/>
      <c r="U120" s="546"/>
      <c r="V120" s="546"/>
      <c r="W120" s="546"/>
      <c r="X120" s="547"/>
      <c r="AA120" s="63"/>
      <c r="AB120" s="63"/>
      <c r="AC120" s="63"/>
      <c r="AD120" s="63"/>
      <c r="AE120" s="63"/>
      <c r="AF120" s="63"/>
      <c r="AG120" s="63"/>
      <c r="AH120" s="63"/>
      <c r="AI120" s="287"/>
      <c r="AJ120" s="287"/>
      <c r="AK120" s="287"/>
      <c r="AL120" s="287"/>
      <c r="AN120" s="289"/>
      <c r="AO120" s="289"/>
      <c r="AP120" s="45"/>
      <c r="AQ120" s="45"/>
      <c r="AR120" s="45"/>
      <c r="AS120" s="118" t="str">
        <f t="shared" si="24"/>
        <v>(ウ)その他に係る事項</v>
      </c>
      <c r="AT120" s="253" t="str">
        <f t="shared" si="25"/>
        <v/>
      </c>
      <c r="AU120" s="43" t="s">
        <v>921</v>
      </c>
    </row>
    <row r="121" spans="1:82" ht="15.75" customHeight="1" thickBot="1">
      <c r="A121" s="439"/>
      <c r="B121" s="98"/>
      <c r="C121" s="141"/>
      <c r="D121" s="141"/>
      <c r="E121" s="628"/>
      <c r="F121" s="1294" t="s">
        <v>1534</v>
      </c>
      <c r="G121" s="1294"/>
      <c r="H121" s="1294"/>
      <c r="I121" s="1294"/>
      <c r="J121" s="1294"/>
      <c r="K121" s="1294"/>
      <c r="L121" s="1294"/>
      <c r="M121" s="1294"/>
      <c r="N121" s="1294"/>
      <c r="O121" s="1294"/>
      <c r="P121" s="1294"/>
      <c r="Q121" s="1294"/>
      <c r="R121" s="1294"/>
      <c r="S121" s="1294"/>
      <c r="T121" s="1294"/>
      <c r="U121" s="1294"/>
      <c r="V121" s="1294"/>
      <c r="W121" s="1294"/>
      <c r="X121" s="1295"/>
      <c r="AA121" s="63"/>
      <c r="AB121" s="63"/>
      <c r="AC121" s="63"/>
      <c r="AD121" s="63"/>
      <c r="AE121" s="63"/>
      <c r="AF121" s="63"/>
      <c r="AG121" s="63"/>
      <c r="AH121" s="63"/>
      <c r="AI121" s="287"/>
      <c r="AJ121" s="287"/>
      <c r="AK121" s="287"/>
      <c r="AL121" s="287"/>
      <c r="AN121" s="289"/>
      <c r="AO121" s="289"/>
      <c r="AP121" s="45"/>
      <c r="AQ121" s="45"/>
      <c r="AR121" s="45"/>
      <c r="AS121" s="118">
        <f t="shared" si="24"/>
        <v>0</v>
      </c>
      <c r="AT121" s="253" t="str">
        <f>IF(E121="〇",1,"")</f>
        <v/>
      </c>
      <c r="AU121" s="43" t="s">
        <v>921</v>
      </c>
    </row>
    <row r="122" spans="1:82" ht="15.75" customHeight="1" thickBot="1">
      <c r="A122" s="439"/>
      <c r="B122" s="98"/>
      <c r="C122" s="141"/>
      <c r="D122" s="141"/>
      <c r="E122" s="545"/>
      <c r="F122" s="1296"/>
      <c r="G122" s="1296"/>
      <c r="H122" s="1296"/>
      <c r="I122" s="1296"/>
      <c r="J122" s="1296"/>
      <c r="K122" s="1296"/>
      <c r="L122" s="1296"/>
      <c r="M122" s="1296"/>
      <c r="N122" s="1296"/>
      <c r="O122" s="1296"/>
      <c r="P122" s="1296"/>
      <c r="Q122" s="1296"/>
      <c r="R122" s="1296"/>
      <c r="S122" s="1296"/>
      <c r="T122" s="1296"/>
      <c r="U122" s="1296"/>
      <c r="V122" s="1296"/>
      <c r="W122" s="1296"/>
      <c r="X122" s="1297"/>
      <c r="AA122" s="63"/>
      <c r="AB122" s="63"/>
      <c r="AC122" s="63"/>
      <c r="AD122" s="63"/>
      <c r="AE122" s="63"/>
      <c r="AF122" s="63"/>
      <c r="AG122" s="63"/>
      <c r="AH122" s="63"/>
      <c r="AI122" s="287"/>
      <c r="AJ122" s="287"/>
      <c r="AK122" s="287"/>
      <c r="AL122" s="287"/>
      <c r="AN122" s="289"/>
      <c r="AO122" s="289"/>
      <c r="AP122" s="45"/>
      <c r="AQ122" s="45"/>
      <c r="AR122" s="45"/>
      <c r="AT122" s="107"/>
      <c r="AU122" s="45"/>
      <c r="AZ122" s="82"/>
      <c r="BA122" s="82"/>
    </row>
    <row r="123" spans="1:82" ht="15.75" customHeight="1" thickBot="1">
      <c r="A123" s="439"/>
      <c r="B123" s="170"/>
      <c r="C123" s="149"/>
      <c r="D123" s="149"/>
      <c r="E123" s="631"/>
      <c r="F123" s="1231" t="s">
        <v>1706</v>
      </c>
      <c r="G123" s="1231"/>
      <c r="H123" s="1231"/>
      <c r="I123" s="1231"/>
      <c r="J123" s="1231"/>
      <c r="K123" s="1231"/>
      <c r="L123" s="1231"/>
      <c r="M123" s="1231"/>
      <c r="N123" s="1231"/>
      <c r="O123" s="1231"/>
      <c r="P123" s="1231"/>
      <c r="Q123" s="1231"/>
      <c r="R123" s="1231"/>
      <c r="S123" s="1231"/>
      <c r="T123" s="1231"/>
      <c r="U123" s="1231"/>
      <c r="V123" s="1231"/>
      <c r="W123" s="1231"/>
      <c r="X123" s="1232"/>
      <c r="Z123" s="58"/>
      <c r="AA123" s="63"/>
      <c r="AB123" s="63"/>
      <c r="AC123" s="63"/>
      <c r="AD123" s="63"/>
      <c r="AE123" s="63"/>
      <c r="AF123" s="63"/>
      <c r="AG123" s="63"/>
      <c r="AH123" s="63"/>
      <c r="AI123" s="287"/>
      <c r="AJ123" s="287"/>
      <c r="AK123" s="287"/>
      <c r="AL123" s="287"/>
      <c r="AN123" s="289"/>
      <c r="AO123" s="289"/>
      <c r="AP123" s="45"/>
      <c r="AQ123" s="45"/>
      <c r="AR123" s="45"/>
      <c r="AS123" s="118">
        <f>B123</f>
        <v>0</v>
      </c>
      <c r="AT123" s="253" t="str">
        <f>IF(E123="〇",1,"")</f>
        <v/>
      </c>
      <c r="AU123" s="43" t="s">
        <v>921</v>
      </c>
    </row>
    <row r="124" spans="1:82" ht="15.75" customHeight="1" thickBot="1">
      <c r="A124" s="439"/>
      <c r="B124" s="170"/>
      <c r="C124" s="149"/>
      <c r="D124" s="149"/>
      <c r="E124" s="545"/>
      <c r="F124" s="1292"/>
      <c r="G124" s="1292"/>
      <c r="H124" s="1292"/>
      <c r="I124" s="1292"/>
      <c r="J124" s="1292"/>
      <c r="K124" s="1292"/>
      <c r="L124" s="1292"/>
      <c r="M124" s="1292"/>
      <c r="N124" s="1292"/>
      <c r="O124" s="1292"/>
      <c r="P124" s="1292"/>
      <c r="Q124" s="1292"/>
      <c r="R124" s="1292"/>
      <c r="S124" s="1292"/>
      <c r="T124" s="1292"/>
      <c r="U124" s="1292"/>
      <c r="V124" s="1292"/>
      <c r="W124" s="1292"/>
      <c r="X124" s="1293"/>
      <c r="AA124" s="63"/>
      <c r="AB124" s="63"/>
      <c r="AC124" s="63"/>
      <c r="AD124" s="63"/>
      <c r="AE124" s="63"/>
      <c r="AF124" s="63"/>
      <c r="AG124" s="63"/>
      <c r="AH124" s="63"/>
      <c r="AI124" s="287"/>
      <c r="AJ124" s="287"/>
      <c r="AK124" s="287"/>
      <c r="AL124" s="287"/>
      <c r="AN124" s="289"/>
      <c r="AO124" s="289"/>
      <c r="AP124" s="45"/>
      <c r="AQ124" s="45"/>
      <c r="AR124" s="45"/>
      <c r="AT124" s="107"/>
      <c r="AU124" s="45"/>
    </row>
    <row r="125" spans="1:82" ht="15.75" customHeight="1" thickBot="1">
      <c r="A125" s="436"/>
      <c r="B125" s="171"/>
      <c r="C125" s="77"/>
      <c r="D125" s="472"/>
      <c r="E125" s="631"/>
      <c r="F125" s="517" t="s">
        <v>1707</v>
      </c>
      <c r="G125" s="935"/>
      <c r="H125" s="935"/>
      <c r="I125" s="935"/>
      <c r="J125" s="935"/>
      <c r="K125" s="935"/>
      <c r="L125" s="935"/>
      <c r="M125" s="935"/>
      <c r="N125" s="935"/>
      <c r="O125" s="935"/>
      <c r="P125" s="935"/>
      <c r="Q125" s="935"/>
      <c r="R125" s="935"/>
      <c r="S125" s="935"/>
      <c r="T125" s="935"/>
      <c r="U125" s="935"/>
      <c r="V125" s="935"/>
      <c r="W125" s="935"/>
      <c r="X125" s="146"/>
      <c r="Y125" s="58"/>
      <c r="AA125" s="63"/>
      <c r="AB125" s="63"/>
      <c r="AC125" s="63"/>
      <c r="AD125" s="63"/>
      <c r="AE125" s="63"/>
      <c r="AF125" s="63"/>
      <c r="AG125" s="63"/>
      <c r="AH125" s="63"/>
      <c r="AI125" s="287"/>
      <c r="AJ125" s="287"/>
      <c r="AK125" s="287"/>
      <c r="AL125" s="287"/>
      <c r="AN125" s="289"/>
      <c r="AO125" s="289"/>
      <c r="AP125" s="45"/>
      <c r="AQ125" s="45"/>
      <c r="AR125" s="45"/>
      <c r="AS125" s="118">
        <f t="shared" ref="AS125" si="26">B125</f>
        <v>0</v>
      </c>
      <c r="AT125" s="253" t="str">
        <f t="shared" ref="AT125" si="27">IF(E125="〇",1,"")</f>
        <v/>
      </c>
      <c r="AU125" s="43" t="s">
        <v>921</v>
      </c>
      <c r="AW125" s="83">
        <f>SUM(AT120:AT125)</f>
        <v>0</v>
      </c>
    </row>
    <row r="126" spans="1:82" ht="8.25" customHeight="1" thickBot="1">
      <c r="A126" s="439"/>
      <c r="B126" s="437"/>
      <c r="C126" s="437"/>
      <c r="D126" s="437"/>
      <c r="E126" s="526"/>
      <c r="F126" s="526"/>
      <c r="G126" s="526"/>
      <c r="H126" s="526"/>
      <c r="I126" s="526"/>
      <c r="J126" s="526"/>
      <c r="K126" s="526"/>
      <c r="L126" s="526"/>
      <c r="M126" s="526"/>
      <c r="N126" s="526"/>
      <c r="O126" s="526"/>
      <c r="P126" s="526"/>
      <c r="Q126" s="526"/>
      <c r="R126" s="526"/>
      <c r="S126" s="526"/>
      <c r="T126" s="526"/>
      <c r="U126" s="526"/>
      <c r="V126" s="526"/>
      <c r="W126" s="526"/>
      <c r="X126" s="526"/>
      <c r="AA126" s="229"/>
      <c r="AB126" s="236"/>
      <c r="AC126" s="229" t="s">
        <v>649</v>
      </c>
      <c r="AD126" s="229"/>
      <c r="AE126" s="248"/>
      <c r="AF126" s="229"/>
      <c r="AG126" s="229">
        <v>0</v>
      </c>
      <c r="AH126" s="63"/>
      <c r="AI126" s="287"/>
      <c r="AJ126" s="287"/>
      <c r="AK126" s="287"/>
      <c r="AL126" s="287"/>
      <c r="AN126" s="289"/>
      <c r="AO126" s="289"/>
      <c r="AP126" s="45"/>
      <c r="AQ126" s="45"/>
      <c r="AR126" s="45"/>
      <c r="AS126" s="83" t="s">
        <v>118</v>
      </c>
      <c r="AT126" s="107">
        <f>SUM(AT114:AT125)</f>
        <v>0</v>
      </c>
      <c r="AU126" s="83" t="s">
        <v>1089</v>
      </c>
    </row>
    <row r="127" spans="1:82" ht="15.75" customHeight="1" thickBot="1">
      <c r="A127" s="439"/>
      <c r="B127" s="73" t="s">
        <v>567</v>
      </c>
      <c r="C127" s="56"/>
      <c r="D127" s="56"/>
      <c r="E127" s="56"/>
      <c r="F127" s="56"/>
      <c r="G127" s="56"/>
      <c r="H127" s="56"/>
      <c r="I127" s="56"/>
      <c r="J127" s="56"/>
      <c r="K127" s="56"/>
      <c r="L127" s="56"/>
      <c r="M127" s="56"/>
      <c r="N127" s="56"/>
      <c r="O127" s="56"/>
      <c r="P127" s="1143" t="s">
        <v>4</v>
      </c>
      <c r="Q127" s="1144"/>
      <c r="R127" s="1144"/>
      <c r="S127" s="1144"/>
      <c r="T127" s="1145"/>
      <c r="U127" s="1146" t="str">
        <f ca="1">IF(P127&lt;&gt;AA5,"",OFFSET(BA129,MATCH(1,BA129:BA131,0)-1,-1,1,1))</f>
        <v>段階1</v>
      </c>
      <c r="V127" s="1147"/>
      <c r="W127" s="1147"/>
      <c r="X127" s="1148"/>
      <c r="AA127" s="111" t="s">
        <v>4</v>
      </c>
      <c r="AB127" s="236">
        <f>IF(P127=AA127,1,0)</f>
        <v>1</v>
      </c>
      <c r="AC127" s="229">
        <v>1</v>
      </c>
      <c r="AD127" s="229"/>
      <c r="AE127" s="182" t="s">
        <v>0</v>
      </c>
      <c r="AF127" s="236">
        <f ca="1">IF(U127=AE127,1,0)</f>
        <v>1</v>
      </c>
      <c r="AG127" s="229">
        <v>1</v>
      </c>
      <c r="AW127" s="83" t="s">
        <v>1098</v>
      </c>
      <c r="AZ127" s="83" t="str">
        <f>B127</f>
        <v>イ　躯体の劣化対策</v>
      </c>
      <c r="BH127" s="674" t="s">
        <v>1686</v>
      </c>
      <c r="BI127" s="669" t="s">
        <v>2</v>
      </c>
      <c r="BJ127" s="653" t="s">
        <v>1658</v>
      </c>
      <c r="BK127" s="670"/>
      <c r="BL127" s="667"/>
      <c r="BM127" s="667"/>
      <c r="BN127" s="667"/>
      <c r="BO127" s="667"/>
      <c r="BP127" s="667"/>
      <c r="BQ127" s="668"/>
      <c r="BR127" s="668"/>
      <c r="BS127" s="668"/>
      <c r="BT127" s="668"/>
      <c r="BU127" s="668"/>
      <c r="BV127" s="668"/>
      <c r="BW127" s="668"/>
      <c r="BX127" s="668"/>
      <c r="BY127" s="668"/>
      <c r="BZ127" s="668"/>
      <c r="CA127" s="668"/>
      <c r="CB127" s="668"/>
      <c r="CC127" s="80"/>
      <c r="CD127" s="69"/>
    </row>
    <row r="128" spans="1:82" ht="15.75" customHeight="1" thickBot="1">
      <c r="A128" s="439"/>
      <c r="B128" s="594" t="s">
        <v>1535</v>
      </c>
      <c r="C128" s="137"/>
      <c r="D128" s="137"/>
      <c r="E128" s="1304" t="s">
        <v>1305</v>
      </c>
      <c r="F128" s="1305"/>
      <c r="G128" s="1305"/>
      <c r="H128" s="1305"/>
      <c r="I128" s="1305"/>
      <c r="J128" s="1305"/>
      <c r="K128" s="1305"/>
      <c r="L128" s="1305"/>
      <c r="M128" s="1305"/>
      <c r="N128" s="1305"/>
      <c r="O128" s="1305"/>
      <c r="P128" s="1305"/>
      <c r="Q128" s="1305"/>
      <c r="R128" s="1305"/>
      <c r="S128" s="1305"/>
      <c r="T128" s="1305"/>
      <c r="U128" s="1305"/>
      <c r="V128" s="1305"/>
      <c r="W128" s="1305"/>
      <c r="X128" s="1306"/>
      <c r="AA128" s="230" t="s">
        <v>5</v>
      </c>
      <c r="AB128" s="236">
        <f>IF(P127=AA128,2,0)</f>
        <v>0</v>
      </c>
      <c r="AC128" s="229">
        <v>2</v>
      </c>
      <c r="AD128" s="229"/>
      <c r="AE128" s="182" t="s">
        <v>1</v>
      </c>
      <c r="AF128" s="236">
        <f ca="1">IF(U127=AE128,2,0)</f>
        <v>0</v>
      </c>
      <c r="AG128" s="229">
        <v>2</v>
      </c>
      <c r="AQ128" s="45">
        <f>建築物の概要!U35</f>
        <v>0</v>
      </c>
      <c r="AR128" s="45" t="s">
        <v>1091</v>
      </c>
      <c r="AS128" s="118" t="str">
        <f t="shared" ref="AS128" si="28">B128</f>
        <v>(ア)躯体の劣化対策に係る事項</v>
      </c>
      <c r="AT128" s="301"/>
      <c r="AU128" s="43"/>
      <c r="AW128" s="83" t="str">
        <f>IF(AQ128=0,"",IF(AND(AT130=1,AT129=1),3,IF(AT130=1,2,0)))</f>
        <v/>
      </c>
      <c r="AX128" s="83" t="s">
        <v>1095</v>
      </c>
      <c r="AZ128" s="83" t="s">
        <v>117</v>
      </c>
      <c r="BI128" s="182"/>
      <c r="BJ128" s="82" t="s">
        <v>1660</v>
      </c>
      <c r="BK128" s="82"/>
      <c r="BL128" s="82"/>
      <c r="BM128" s="82"/>
      <c r="BN128" s="82"/>
      <c r="BO128" s="82"/>
      <c r="BP128" s="82"/>
      <c r="BQ128" s="82"/>
      <c r="BR128" s="82"/>
      <c r="BS128" s="82"/>
      <c r="BT128" s="82"/>
      <c r="BU128" s="82"/>
      <c r="BV128" s="82"/>
      <c r="BW128" s="82"/>
      <c r="BX128" s="82"/>
      <c r="BY128" s="82"/>
      <c r="BZ128" s="82"/>
      <c r="CA128" s="82"/>
      <c r="CB128" s="82"/>
      <c r="CC128" s="82"/>
      <c r="CD128" s="84"/>
    </row>
    <row r="129" spans="1:82" ht="15.75" customHeight="1" thickBot="1">
      <c r="A129" s="439"/>
      <c r="B129" s="98"/>
      <c r="C129" s="141"/>
      <c r="D129" s="141"/>
      <c r="E129" s="631"/>
      <c r="F129" s="1298" t="s">
        <v>1467</v>
      </c>
      <c r="G129" s="1299"/>
      <c r="H129" s="1299"/>
      <c r="I129" s="1299"/>
      <c r="J129" s="1299"/>
      <c r="K129" s="1299"/>
      <c r="L129" s="1299"/>
      <c r="M129" s="1299"/>
      <c r="N129" s="1299"/>
      <c r="O129" s="1299"/>
      <c r="P129" s="1299"/>
      <c r="Q129" s="1299"/>
      <c r="R129" s="1299"/>
      <c r="S129" s="1299"/>
      <c r="T129" s="1299"/>
      <c r="U129" s="1299"/>
      <c r="V129" s="1299"/>
      <c r="W129" s="1299"/>
      <c r="X129" s="1300"/>
      <c r="AA129" s="231" t="s">
        <v>648</v>
      </c>
      <c r="AB129" s="236">
        <f>IF(P127=AA129,4,0)</f>
        <v>0</v>
      </c>
      <c r="AC129" s="229">
        <v>4</v>
      </c>
      <c r="AD129" s="229"/>
      <c r="AE129" s="181" t="s">
        <v>2</v>
      </c>
      <c r="AF129" s="236">
        <f ca="1">IF(U127=AE129,3,0)</f>
        <v>0</v>
      </c>
      <c r="AG129" s="229">
        <v>3</v>
      </c>
      <c r="AH129" s="63"/>
      <c r="AI129" s="287"/>
      <c r="AJ129" s="287"/>
      <c r="AK129" s="287"/>
      <c r="AL129" s="287"/>
      <c r="AN129" s="289"/>
      <c r="AO129" s="289"/>
      <c r="AS129" s="118">
        <f>B129</f>
        <v>0</v>
      </c>
      <c r="AT129" s="253" t="str">
        <f>IF(E129="〇",1,"")</f>
        <v/>
      </c>
      <c r="AU129" s="43" t="s">
        <v>921</v>
      </c>
      <c r="AZ129" s="67" t="s">
        <v>0</v>
      </c>
      <c r="BA129" s="69">
        <f>IF(SUM(BA130:BA131)=0,1,0)</f>
        <v>1</v>
      </c>
      <c r="BI129" s="183"/>
      <c r="BJ129" s="20" t="s">
        <v>1700</v>
      </c>
      <c r="BK129" s="20"/>
      <c r="BL129" s="20"/>
      <c r="BM129" s="20"/>
      <c r="BN129" s="20"/>
      <c r="BO129" s="20"/>
      <c r="BP129" s="20"/>
      <c r="BQ129" s="20"/>
      <c r="BR129" s="20"/>
      <c r="BS129" s="20"/>
      <c r="BT129" s="20"/>
      <c r="BU129" s="20"/>
      <c r="BV129" s="20"/>
      <c r="BW129" s="20"/>
      <c r="BX129" s="20"/>
      <c r="BY129" s="20"/>
      <c r="BZ129" s="20"/>
      <c r="CA129" s="20"/>
      <c r="CB129" s="20"/>
      <c r="CC129" s="20"/>
      <c r="CD129" s="21"/>
    </row>
    <row r="130" spans="1:82" ht="15.75" customHeight="1" thickBot="1">
      <c r="A130" s="439"/>
      <c r="B130" s="98"/>
      <c r="C130" s="141"/>
      <c r="D130" s="141"/>
      <c r="E130" s="631"/>
      <c r="F130" s="1274" t="s">
        <v>1373</v>
      </c>
      <c r="G130" s="1275"/>
      <c r="H130" s="1275"/>
      <c r="I130" s="1275"/>
      <c r="J130" s="1275"/>
      <c r="K130" s="1275"/>
      <c r="L130" s="1275"/>
      <c r="M130" s="1275"/>
      <c r="N130" s="1275"/>
      <c r="O130" s="1275"/>
      <c r="P130" s="1275"/>
      <c r="Q130" s="1275"/>
      <c r="R130" s="1275"/>
      <c r="S130" s="1275"/>
      <c r="T130" s="1275"/>
      <c r="U130" s="1275"/>
      <c r="V130" s="1275"/>
      <c r="W130" s="1275"/>
      <c r="X130" s="1276"/>
      <c r="AA130" s="229" t="s">
        <v>647</v>
      </c>
      <c r="AB130" s="237">
        <f>SUM(AB127:AB129)</f>
        <v>1</v>
      </c>
      <c r="AC130" s="229"/>
      <c r="AD130" s="229"/>
      <c r="AE130" s="229" t="s">
        <v>647</v>
      </c>
      <c r="AF130" s="237">
        <f ca="1">IF(SUM(AF126:AF129)=0,"",(SUM(AF126:AF129)))</f>
        <v>1</v>
      </c>
      <c r="AG130" s="229"/>
      <c r="AS130" s="118">
        <f>B130</f>
        <v>0</v>
      </c>
      <c r="AT130" s="253" t="str">
        <f>IF(E130="〇",1,"")</f>
        <v/>
      </c>
      <c r="AU130" s="43" t="s">
        <v>921</v>
      </c>
      <c r="AZ130" s="64" t="s">
        <v>1</v>
      </c>
      <c r="BA130" s="84">
        <f>IF(AW137=2,1,0)</f>
        <v>0</v>
      </c>
      <c r="BI130" s="165" t="s">
        <v>1</v>
      </c>
      <c r="BJ130" s="98" t="s">
        <v>1658</v>
      </c>
      <c r="BK130" s="341"/>
      <c r="BL130" s="42"/>
      <c r="BM130" s="42"/>
      <c r="BN130" s="42"/>
      <c r="BO130" s="42"/>
      <c r="BP130" s="42"/>
      <c r="BQ130" s="342"/>
      <c r="BR130" s="342"/>
      <c r="BS130" s="342"/>
      <c r="BT130" s="342"/>
      <c r="BU130" s="342"/>
      <c r="BV130" s="342"/>
      <c r="BW130" s="342"/>
      <c r="BX130" s="342"/>
      <c r="BY130" s="342"/>
      <c r="BZ130" s="342"/>
      <c r="CA130" s="342"/>
      <c r="CB130" s="342"/>
      <c r="CC130" s="82"/>
      <c r="CD130" s="84"/>
    </row>
    <row r="131" spans="1:82" ht="15.75" customHeight="1" thickBot="1">
      <c r="A131" s="439"/>
      <c r="B131" s="98"/>
      <c r="C131" s="141"/>
      <c r="D131" s="141"/>
      <c r="E131" s="1307" t="s">
        <v>1306</v>
      </c>
      <c r="F131" s="1239"/>
      <c r="G131" s="1239"/>
      <c r="H131" s="1239"/>
      <c r="I131" s="1239"/>
      <c r="J131" s="1239"/>
      <c r="K131" s="1239"/>
      <c r="L131" s="1239"/>
      <c r="M131" s="1239"/>
      <c r="N131" s="1239"/>
      <c r="O131" s="1239"/>
      <c r="P131" s="1239"/>
      <c r="Q131" s="1239"/>
      <c r="R131" s="1239"/>
      <c r="S131" s="1239"/>
      <c r="T131" s="1239"/>
      <c r="U131" s="1239"/>
      <c r="V131" s="1239"/>
      <c r="W131" s="1239"/>
      <c r="X131" s="1240"/>
      <c r="AA131" s="63"/>
      <c r="AB131" s="63"/>
      <c r="AC131" s="63"/>
      <c r="AD131" s="63"/>
      <c r="AE131" s="63"/>
      <c r="AF131" s="63"/>
      <c r="AG131" s="63"/>
      <c r="AH131" s="63"/>
      <c r="AI131" s="287"/>
      <c r="AJ131" s="287"/>
      <c r="AK131" s="287"/>
      <c r="AL131" s="287"/>
      <c r="AN131" s="289"/>
      <c r="AO131" s="289"/>
      <c r="AP131" s="45"/>
      <c r="AQ131" s="45">
        <f>建築物の概要!U33</f>
        <v>0</v>
      </c>
      <c r="AR131" s="45" t="s">
        <v>1092</v>
      </c>
      <c r="AT131" s="302"/>
      <c r="AW131" s="83" t="str">
        <f>IF(AQ131=0,"",IF(AT132=1,3,IF(AT133=1,2,0)))</f>
        <v/>
      </c>
      <c r="AX131" s="83" t="s">
        <v>1096</v>
      </c>
      <c r="AZ131" s="66" t="s">
        <v>2</v>
      </c>
      <c r="BA131" s="86">
        <f>IF(AW137=3,1,0)</f>
        <v>0</v>
      </c>
      <c r="BD131" s="82"/>
      <c r="BE131" s="82"/>
      <c r="BF131" s="82"/>
      <c r="BG131" s="82"/>
      <c r="BH131" s="82"/>
      <c r="BI131" s="182"/>
      <c r="BJ131" s="82" t="s">
        <v>1659</v>
      </c>
      <c r="BK131" s="82"/>
      <c r="BL131" s="82"/>
      <c r="BM131" s="82"/>
      <c r="BN131" s="82"/>
      <c r="BO131" s="82"/>
      <c r="BP131" s="82"/>
      <c r="BQ131" s="82"/>
      <c r="BR131" s="82"/>
      <c r="BS131" s="82"/>
      <c r="BT131" s="82"/>
      <c r="BU131" s="82"/>
      <c r="BV131" s="82"/>
      <c r="BW131" s="82"/>
      <c r="BX131" s="82"/>
      <c r="BY131" s="82"/>
      <c r="BZ131" s="82"/>
      <c r="CA131" s="82"/>
      <c r="CB131" s="82"/>
      <c r="CC131" s="82"/>
      <c r="CD131" s="84"/>
    </row>
    <row r="132" spans="1:82" ht="15.75" customHeight="1" thickBot="1">
      <c r="A132" s="439"/>
      <c r="B132" s="98"/>
      <c r="C132" s="141"/>
      <c r="D132" s="141"/>
      <c r="E132" s="631"/>
      <c r="F132" s="1298" t="s">
        <v>1450</v>
      </c>
      <c r="G132" s="1299"/>
      <c r="H132" s="1299"/>
      <c r="I132" s="1299"/>
      <c r="J132" s="1299"/>
      <c r="K132" s="1299"/>
      <c r="L132" s="1299"/>
      <c r="M132" s="1299"/>
      <c r="N132" s="1299"/>
      <c r="O132" s="1299"/>
      <c r="P132" s="1299"/>
      <c r="Q132" s="1299"/>
      <c r="R132" s="1299"/>
      <c r="S132" s="1299"/>
      <c r="T132" s="1299"/>
      <c r="U132" s="1299"/>
      <c r="V132" s="1299"/>
      <c r="W132" s="1299"/>
      <c r="X132" s="1300"/>
      <c r="AA132" s="63"/>
      <c r="AB132" s="63"/>
      <c r="AC132" s="63"/>
      <c r="AD132" s="63"/>
      <c r="AE132" s="63"/>
      <c r="AF132" s="63"/>
      <c r="AG132" s="63"/>
      <c r="AH132" s="63"/>
      <c r="AI132" s="287"/>
      <c r="AJ132" s="287"/>
      <c r="AK132" s="287"/>
      <c r="AL132" s="287"/>
      <c r="AN132" s="289"/>
      <c r="AO132" s="289"/>
      <c r="AP132" s="45"/>
      <c r="AQ132" s="45"/>
      <c r="AR132" s="45"/>
      <c r="AS132" s="118">
        <f>B133</f>
        <v>0</v>
      </c>
      <c r="AT132" s="253" t="str">
        <f>IF(E132="〇",1,"")</f>
        <v/>
      </c>
      <c r="AU132" s="43" t="s">
        <v>921</v>
      </c>
      <c r="BD132" s="82"/>
      <c r="BE132" s="82"/>
      <c r="BF132" s="82"/>
      <c r="BG132" s="82"/>
      <c r="BH132" s="82"/>
      <c r="BI132" s="183"/>
      <c r="BJ132" s="20" t="s">
        <v>1701</v>
      </c>
      <c r="BK132" s="20"/>
      <c r="BL132" s="20"/>
      <c r="BM132" s="20"/>
      <c r="BN132" s="20"/>
      <c r="BO132" s="20"/>
      <c r="BP132" s="20"/>
      <c r="BQ132" s="20"/>
      <c r="BR132" s="20"/>
      <c r="BS132" s="20"/>
      <c r="BT132" s="20"/>
      <c r="BU132" s="20"/>
      <c r="BV132" s="20"/>
      <c r="BW132" s="20"/>
      <c r="BX132" s="20"/>
      <c r="BY132" s="20"/>
      <c r="BZ132" s="20"/>
      <c r="CA132" s="20"/>
      <c r="CB132" s="20"/>
      <c r="CC132" s="20"/>
      <c r="CD132" s="21"/>
    </row>
    <row r="133" spans="1:82" ht="15.75" customHeight="1" thickBot="1">
      <c r="A133" s="439"/>
      <c r="B133" s="98"/>
      <c r="C133" s="141"/>
      <c r="D133" s="141"/>
      <c r="E133" s="631"/>
      <c r="F133" s="1274" t="s">
        <v>1374</v>
      </c>
      <c r="G133" s="1275"/>
      <c r="H133" s="1275"/>
      <c r="I133" s="1275"/>
      <c r="J133" s="1275"/>
      <c r="K133" s="1275"/>
      <c r="L133" s="1275"/>
      <c r="M133" s="1275"/>
      <c r="N133" s="1275"/>
      <c r="O133" s="1275"/>
      <c r="P133" s="1275"/>
      <c r="Q133" s="1275"/>
      <c r="R133" s="1275"/>
      <c r="S133" s="1275"/>
      <c r="T133" s="1275"/>
      <c r="U133" s="1275"/>
      <c r="V133" s="1275"/>
      <c r="W133" s="1275"/>
      <c r="X133" s="1276"/>
      <c r="AA133" s="63"/>
      <c r="AB133" s="63"/>
      <c r="AC133" s="63"/>
      <c r="AD133" s="63"/>
      <c r="AE133" s="63"/>
      <c r="AF133" s="63"/>
      <c r="AG133" s="63"/>
      <c r="AH133" s="63"/>
      <c r="AI133" s="287"/>
      <c r="AJ133" s="287"/>
      <c r="AK133" s="287"/>
      <c r="AL133" s="287"/>
      <c r="AN133" s="289"/>
      <c r="AO133" s="289"/>
      <c r="AP133" s="45"/>
      <c r="AQ133" s="45"/>
      <c r="AR133" s="45"/>
      <c r="AS133" s="118">
        <f>B132</f>
        <v>0</v>
      </c>
      <c r="AT133" s="253" t="str">
        <f>IF(E133="〇",1,"")</f>
        <v/>
      </c>
      <c r="AU133" s="43" t="s">
        <v>921</v>
      </c>
      <c r="BD133" s="82"/>
      <c r="BE133" s="82"/>
      <c r="BF133" s="82"/>
      <c r="BG133" s="82"/>
      <c r="BH133" s="82"/>
      <c r="BI133" s="33" t="s">
        <v>0</v>
      </c>
      <c r="BJ133" s="152" t="s">
        <v>1629</v>
      </c>
      <c r="BK133" s="17"/>
      <c r="BL133" s="25"/>
      <c r="BM133" s="25"/>
      <c r="BN133" s="25"/>
      <c r="BO133" s="25"/>
      <c r="BP133" s="25"/>
      <c r="BQ133" s="27"/>
      <c r="BR133" s="27"/>
      <c r="BS133" s="27"/>
      <c r="BT133" s="27"/>
      <c r="BU133" s="27"/>
      <c r="BV133" s="27"/>
      <c r="BW133" s="27"/>
      <c r="BX133" s="27"/>
      <c r="BY133" s="27"/>
      <c r="BZ133" s="27"/>
      <c r="CA133" s="27"/>
      <c r="CB133" s="27"/>
      <c r="CC133" s="70"/>
      <c r="CD133" s="24"/>
    </row>
    <row r="134" spans="1:82" ht="15.75" customHeight="1" thickBot="1">
      <c r="A134" s="439"/>
      <c r="B134" s="98"/>
      <c r="C134" s="141"/>
      <c r="D134" s="141"/>
      <c r="E134" s="1301" t="s">
        <v>1307</v>
      </c>
      <c r="F134" s="1302"/>
      <c r="G134" s="1302"/>
      <c r="H134" s="1302"/>
      <c r="I134" s="1302"/>
      <c r="J134" s="1302"/>
      <c r="K134" s="1302"/>
      <c r="L134" s="1302"/>
      <c r="M134" s="1302"/>
      <c r="N134" s="1302"/>
      <c r="O134" s="1302"/>
      <c r="P134" s="1302"/>
      <c r="Q134" s="1302"/>
      <c r="R134" s="1302"/>
      <c r="S134" s="1302"/>
      <c r="T134" s="1302"/>
      <c r="U134" s="1302"/>
      <c r="V134" s="1302"/>
      <c r="W134" s="1302"/>
      <c r="X134" s="1303"/>
      <c r="AA134" s="63"/>
      <c r="AB134" s="63"/>
      <c r="AC134" s="63"/>
      <c r="AD134" s="63"/>
      <c r="AE134" s="63"/>
      <c r="AF134" s="63"/>
      <c r="AG134" s="63"/>
      <c r="AH134" s="63"/>
      <c r="AI134" s="287"/>
      <c r="AJ134" s="287"/>
      <c r="AK134" s="287"/>
      <c r="AL134" s="287"/>
      <c r="AN134" s="289"/>
      <c r="AO134" s="289"/>
      <c r="AP134" s="45"/>
      <c r="AQ134" s="45">
        <f>建築物の概要!U31</f>
        <v>0</v>
      </c>
      <c r="AR134" s="45" t="s">
        <v>1093</v>
      </c>
      <c r="AT134" s="302"/>
      <c r="BD134" s="212"/>
      <c r="BE134" s="212"/>
      <c r="BF134" s="212"/>
      <c r="BG134" s="212"/>
      <c r="BH134" s="341"/>
    </row>
    <row r="135" spans="1:82" ht="15.75" customHeight="1" thickBot="1">
      <c r="A135" s="439"/>
      <c r="B135" s="98"/>
      <c r="C135" s="141"/>
      <c r="D135" s="141"/>
      <c r="E135" s="631"/>
      <c r="F135" s="956" t="s">
        <v>1451</v>
      </c>
      <c r="G135" s="193"/>
      <c r="H135" s="193"/>
      <c r="I135" s="193"/>
      <c r="J135" s="193"/>
      <c r="K135" s="193"/>
      <c r="L135" s="193"/>
      <c r="M135" s="193"/>
      <c r="N135" s="193"/>
      <c r="O135" s="193"/>
      <c r="P135" s="193"/>
      <c r="Q135" s="193"/>
      <c r="R135" s="193"/>
      <c r="S135" s="193"/>
      <c r="T135" s="193"/>
      <c r="U135" s="193"/>
      <c r="V135" s="193"/>
      <c r="W135" s="193"/>
      <c r="X135" s="194"/>
      <c r="AA135" s="63"/>
      <c r="AB135" s="63"/>
      <c r="AC135" s="63"/>
      <c r="AD135" s="63"/>
      <c r="AE135" s="63"/>
      <c r="AF135" s="63"/>
      <c r="AG135" s="63"/>
      <c r="AH135" s="63"/>
      <c r="AI135" s="287"/>
      <c r="AJ135" s="287"/>
      <c r="AK135" s="287"/>
      <c r="AL135" s="287"/>
      <c r="AN135" s="289"/>
      <c r="AO135" s="289"/>
      <c r="AP135" s="45"/>
      <c r="AS135" s="118">
        <f>B136</f>
        <v>0</v>
      </c>
      <c r="AT135" s="253" t="str">
        <f>IF(E135="〇",1,"")</f>
        <v/>
      </c>
      <c r="AU135" s="43" t="s">
        <v>921</v>
      </c>
      <c r="BD135" s="82"/>
      <c r="BE135" s="82"/>
      <c r="BF135" s="82"/>
      <c r="BG135" s="82"/>
      <c r="BH135" s="82"/>
      <c r="BI135" s="82"/>
    </row>
    <row r="136" spans="1:82" ht="15.75" customHeight="1" thickBot="1">
      <c r="A136" s="439"/>
      <c r="B136" s="99"/>
      <c r="C136" s="136"/>
      <c r="D136" s="136"/>
      <c r="E136" s="631"/>
      <c r="F136" s="154" t="s">
        <v>1452</v>
      </c>
      <c r="G136" s="154"/>
      <c r="H136" s="949"/>
      <c r="I136" s="949"/>
      <c r="J136" s="949"/>
      <c r="K136" s="949"/>
      <c r="L136" s="949"/>
      <c r="M136" s="949"/>
      <c r="N136" s="949"/>
      <c r="O136" s="949"/>
      <c r="P136" s="949"/>
      <c r="Q136" s="949"/>
      <c r="R136" s="949"/>
      <c r="S136" s="949"/>
      <c r="T136" s="949"/>
      <c r="U136" s="949"/>
      <c r="V136" s="949"/>
      <c r="W136" s="949"/>
      <c r="X136" s="950"/>
      <c r="AA136" s="63"/>
      <c r="AB136" s="63"/>
      <c r="AC136" s="63"/>
      <c r="AD136" s="63"/>
      <c r="AE136" s="63"/>
      <c r="AF136" s="63"/>
      <c r="AG136" s="63"/>
      <c r="AH136" s="63"/>
      <c r="AI136" s="287"/>
      <c r="AJ136" s="287"/>
      <c r="AK136" s="287"/>
      <c r="AL136" s="287"/>
      <c r="AN136" s="289"/>
      <c r="AO136" s="289"/>
      <c r="AP136" s="45"/>
      <c r="AQ136" s="45">
        <f>建築物の概要!U32</f>
        <v>0</v>
      </c>
      <c r="AR136" s="45" t="s">
        <v>1094</v>
      </c>
      <c r="AS136" s="118">
        <f>B135</f>
        <v>0</v>
      </c>
      <c r="AT136" s="253" t="str">
        <f>IF(E136="〇",1,"")</f>
        <v/>
      </c>
      <c r="AU136" s="43" t="s">
        <v>921</v>
      </c>
      <c r="AW136" s="83" t="str">
        <f>IF(AQ137=0,"",IF(AT135=1,3,IF(AT136=1,2,0)))</f>
        <v/>
      </c>
      <c r="AX136" s="83" t="s">
        <v>1097</v>
      </c>
      <c r="AZ136" s="82"/>
      <c r="BA136" s="82"/>
      <c r="BD136" s="82"/>
      <c r="BE136" s="82"/>
      <c r="BF136" s="82"/>
      <c r="BG136" s="82"/>
      <c r="BH136" s="82"/>
      <c r="BI136" s="82"/>
    </row>
    <row r="137" spans="1:82" ht="8.25" customHeight="1" thickBot="1">
      <c r="A137" s="439"/>
      <c r="B137" s="65"/>
      <c r="C137" s="65"/>
      <c r="D137" s="65"/>
      <c r="E137" s="176"/>
      <c r="F137" s="167"/>
      <c r="G137" s="167"/>
      <c r="H137" s="176"/>
      <c r="I137" s="176"/>
      <c r="J137" s="176"/>
      <c r="K137" s="176"/>
      <c r="L137" s="176"/>
      <c r="M137" s="176"/>
      <c r="N137" s="176"/>
      <c r="O137" s="176"/>
      <c r="P137" s="176"/>
      <c r="Q137" s="176"/>
      <c r="R137" s="176"/>
      <c r="S137" s="176"/>
      <c r="T137" s="176"/>
      <c r="U137" s="176"/>
      <c r="V137" s="176"/>
      <c r="W137" s="176"/>
      <c r="X137" s="176"/>
      <c r="AA137" s="229"/>
      <c r="AB137" s="236"/>
      <c r="AC137" s="229" t="s">
        <v>649</v>
      </c>
      <c r="AD137" s="229"/>
      <c r="AE137" s="248"/>
      <c r="AF137" s="229"/>
      <c r="AG137" s="229">
        <v>0</v>
      </c>
      <c r="AH137" s="63"/>
      <c r="AI137" s="287"/>
      <c r="AJ137" s="287"/>
      <c r="AK137" s="287"/>
      <c r="AL137" s="287"/>
      <c r="AN137" s="289"/>
      <c r="AO137" s="289"/>
      <c r="AP137" s="45"/>
      <c r="AQ137" s="45">
        <f>SUM(AQ134:AQ136)</f>
        <v>0</v>
      </c>
      <c r="AR137" s="83" t="s">
        <v>1089</v>
      </c>
      <c r="AT137" s="302"/>
      <c r="AW137" s="83">
        <f>MIN(AW128:AW136)</f>
        <v>0</v>
      </c>
      <c r="AX137" s="83" t="s">
        <v>1089</v>
      </c>
      <c r="BD137" s="82"/>
      <c r="BE137" s="82"/>
      <c r="BF137" s="82"/>
      <c r="BG137" s="82"/>
      <c r="BH137" s="82"/>
      <c r="BI137" s="82"/>
    </row>
    <row r="138" spans="1:82" ht="15.75" customHeight="1" thickBot="1">
      <c r="A138" s="439"/>
      <c r="B138" s="73" t="s">
        <v>621</v>
      </c>
      <c r="C138" s="56"/>
      <c r="D138" s="56"/>
      <c r="E138" s="56"/>
      <c r="F138" s="56"/>
      <c r="G138" s="56"/>
      <c r="H138" s="56"/>
      <c r="I138" s="56"/>
      <c r="J138" s="56"/>
      <c r="K138" s="56"/>
      <c r="L138" s="56"/>
      <c r="M138" s="56"/>
      <c r="N138" s="56"/>
      <c r="O138" s="56"/>
      <c r="P138" s="1143" t="s">
        <v>4</v>
      </c>
      <c r="Q138" s="1144"/>
      <c r="R138" s="1144"/>
      <c r="S138" s="1144"/>
      <c r="T138" s="1145"/>
      <c r="U138" s="1146" t="str">
        <f ca="1">IF(P138&lt;&gt;AA5,"",OFFSET(BA140,MATCH(1,BA140:BA142,0)-1,-1,1,1))</f>
        <v>段階1</v>
      </c>
      <c r="V138" s="1147"/>
      <c r="W138" s="1147"/>
      <c r="X138" s="1148"/>
      <c r="AA138" s="111" t="s">
        <v>4</v>
      </c>
      <c r="AB138" s="236">
        <f>IF(P138=AA138,1,0)</f>
        <v>1</v>
      </c>
      <c r="AC138" s="229">
        <v>1</v>
      </c>
      <c r="AD138" s="229"/>
      <c r="AE138" s="182" t="s">
        <v>0</v>
      </c>
      <c r="AF138" s="236">
        <f ca="1">IF(U138=AE138,1,0)</f>
        <v>1</v>
      </c>
      <c r="AG138" s="229">
        <v>1</v>
      </c>
      <c r="AH138" s="63"/>
      <c r="AI138" s="287"/>
      <c r="AJ138" s="287"/>
      <c r="AK138" s="287"/>
      <c r="AL138" s="287"/>
      <c r="AN138" s="289"/>
      <c r="AO138" s="289"/>
      <c r="AP138" s="45"/>
      <c r="AQ138" s="45"/>
      <c r="AR138" s="45"/>
      <c r="AT138" s="107"/>
      <c r="AU138" s="45"/>
      <c r="AZ138" s="83" t="str">
        <f>B138</f>
        <v>ウ　建設資材の再使用対策等</v>
      </c>
      <c r="BD138" s="82"/>
      <c r="BE138" s="82"/>
      <c r="BF138" s="82"/>
      <c r="BG138" s="82"/>
      <c r="BH138" s="674" t="s">
        <v>1686</v>
      </c>
      <c r="BI138" s="35" t="s">
        <v>2</v>
      </c>
      <c r="BJ138" s="447" t="s">
        <v>1662</v>
      </c>
      <c r="BK138" s="36"/>
      <c r="BL138" s="34"/>
      <c r="BM138" s="34"/>
      <c r="BN138" s="34"/>
      <c r="BO138" s="34"/>
      <c r="BP138" s="34"/>
      <c r="BQ138" s="210"/>
      <c r="BR138" s="210"/>
      <c r="BS138" s="210"/>
      <c r="BT138" s="210"/>
      <c r="BU138" s="210"/>
      <c r="BV138" s="210"/>
      <c r="BW138" s="210"/>
      <c r="BX138" s="210"/>
      <c r="BY138" s="210"/>
      <c r="BZ138" s="210"/>
      <c r="CA138" s="210"/>
      <c r="CB138" s="210"/>
      <c r="CC138" s="71"/>
      <c r="CD138" s="72"/>
    </row>
    <row r="139" spans="1:82" ht="15.75" customHeight="1">
      <c r="A139" s="439"/>
      <c r="B139" s="473" t="s">
        <v>1536</v>
      </c>
      <c r="C139" s="471"/>
      <c r="D139" s="474"/>
      <c r="E139" s="618"/>
      <c r="F139" s="1236" t="s">
        <v>1537</v>
      </c>
      <c r="G139" s="1236"/>
      <c r="H139" s="1236"/>
      <c r="I139" s="1236"/>
      <c r="J139" s="1236"/>
      <c r="K139" s="1236"/>
      <c r="L139" s="1236"/>
      <c r="M139" s="1236"/>
      <c r="N139" s="1236"/>
      <c r="O139" s="1236"/>
      <c r="P139" s="1236"/>
      <c r="Q139" s="1236"/>
      <c r="R139" s="1236"/>
      <c r="S139" s="1236"/>
      <c r="T139" s="1236"/>
      <c r="U139" s="1236"/>
      <c r="V139" s="1236"/>
      <c r="W139" s="1236"/>
      <c r="X139" s="1237"/>
      <c r="AA139" s="230" t="s">
        <v>5</v>
      </c>
      <c r="AB139" s="236">
        <f>IF(P138=AA139,2,0)</f>
        <v>0</v>
      </c>
      <c r="AC139" s="229">
        <v>2</v>
      </c>
      <c r="AD139" s="229"/>
      <c r="AE139" s="182" t="s">
        <v>1</v>
      </c>
      <c r="AF139" s="236">
        <f ca="1">IF(U138=AE139,2,0)</f>
        <v>0</v>
      </c>
      <c r="AG139" s="229">
        <v>2</v>
      </c>
      <c r="AS139" s="118" t="str">
        <f t="shared" ref="AS139" si="29">B139</f>
        <v>(ア)建設資材の再利用対策等に係る事項</v>
      </c>
      <c r="AT139" s="253" t="str">
        <f t="shared" ref="AT139" si="30">IF(E139="〇",1,"")</f>
        <v/>
      </c>
      <c r="AU139" s="43" t="s">
        <v>921</v>
      </c>
      <c r="AZ139" s="83" t="s">
        <v>117</v>
      </c>
      <c r="BI139" s="15" t="s">
        <v>1</v>
      </c>
      <c r="BJ139" s="658" t="s">
        <v>1663</v>
      </c>
      <c r="BK139" s="32"/>
      <c r="BL139" s="16"/>
      <c r="BM139" s="16"/>
      <c r="BN139" s="16"/>
      <c r="BO139" s="16"/>
      <c r="BP139" s="16"/>
      <c r="BQ139" s="26"/>
      <c r="BR139" s="26"/>
      <c r="BS139" s="26"/>
      <c r="BT139" s="26"/>
      <c r="BU139" s="26"/>
      <c r="BV139" s="26"/>
      <c r="BW139" s="26"/>
      <c r="BX139" s="26"/>
      <c r="BY139" s="26"/>
      <c r="BZ139" s="26"/>
      <c r="CA139" s="26"/>
      <c r="CB139" s="26"/>
      <c r="CC139" s="22"/>
      <c r="CD139" s="23"/>
    </row>
    <row r="140" spans="1:82" ht="15.75" customHeight="1" thickBot="1">
      <c r="A140" s="439"/>
      <c r="B140" s="467"/>
      <c r="C140" s="138"/>
      <c r="D140" s="475"/>
      <c r="E140" s="621"/>
      <c r="F140" s="1247" t="s">
        <v>1538</v>
      </c>
      <c r="G140" s="1247"/>
      <c r="H140" s="1247"/>
      <c r="I140" s="1247"/>
      <c r="J140" s="1247"/>
      <c r="K140" s="1247"/>
      <c r="L140" s="1247"/>
      <c r="M140" s="1247"/>
      <c r="N140" s="1247"/>
      <c r="O140" s="1247"/>
      <c r="P140" s="1247"/>
      <c r="Q140" s="1247"/>
      <c r="R140" s="1247"/>
      <c r="S140" s="1247"/>
      <c r="T140" s="1247"/>
      <c r="U140" s="1247"/>
      <c r="V140" s="1247"/>
      <c r="W140" s="1247"/>
      <c r="X140" s="1248"/>
      <c r="AA140" s="231" t="s">
        <v>648</v>
      </c>
      <c r="AB140" s="236">
        <f>IF(P138=AA140,4,0)</f>
        <v>0</v>
      </c>
      <c r="AC140" s="229">
        <v>4</v>
      </c>
      <c r="AD140" s="229"/>
      <c r="AE140" s="181" t="s">
        <v>2</v>
      </c>
      <c r="AF140" s="236">
        <f ca="1">IF(U138=AE140,3,0)</f>
        <v>0</v>
      </c>
      <c r="AG140" s="229">
        <v>3</v>
      </c>
      <c r="AS140" s="118">
        <f t="shared" ref="AS140" si="31">B140</f>
        <v>0</v>
      </c>
      <c r="AT140" s="253" t="str">
        <f t="shared" ref="AT140" si="32">IF(E140="〇",1,"")</f>
        <v/>
      </c>
      <c r="AU140" s="43" t="s">
        <v>921</v>
      </c>
      <c r="AZ140" s="67" t="s">
        <v>0</v>
      </c>
      <c r="BA140" s="69">
        <f>IF(SUM(BA141:BA142)=0,1,0)</f>
        <v>1</v>
      </c>
      <c r="BI140" s="33" t="s">
        <v>0</v>
      </c>
      <c r="BJ140" s="152" t="s">
        <v>1629</v>
      </c>
      <c r="BK140" s="17"/>
      <c r="BL140" s="25"/>
      <c r="BM140" s="25"/>
      <c r="BN140" s="25"/>
      <c r="BO140" s="25"/>
      <c r="BP140" s="25"/>
      <c r="BQ140" s="27"/>
      <c r="BR140" s="27"/>
      <c r="BS140" s="27"/>
      <c r="BT140" s="27"/>
      <c r="BU140" s="27"/>
      <c r="BV140" s="27"/>
      <c r="BW140" s="27"/>
      <c r="BX140" s="27"/>
      <c r="BY140" s="27"/>
      <c r="BZ140" s="27"/>
      <c r="CA140" s="27"/>
      <c r="CB140" s="27"/>
      <c r="CC140" s="70"/>
      <c r="CD140" s="24"/>
    </row>
    <row r="141" spans="1:82" ht="15.75" customHeight="1" thickBot="1">
      <c r="A141" s="439"/>
      <c r="B141" s="467"/>
      <c r="C141" s="138"/>
      <c r="D141" s="138"/>
      <c r="E141" s="545"/>
      <c r="F141" s="1281"/>
      <c r="G141" s="1281"/>
      <c r="H141" s="1281"/>
      <c r="I141" s="1281"/>
      <c r="J141" s="1281"/>
      <c r="K141" s="1281"/>
      <c r="L141" s="1281"/>
      <c r="M141" s="1281"/>
      <c r="N141" s="1281"/>
      <c r="O141" s="1281"/>
      <c r="P141" s="1281"/>
      <c r="Q141" s="1281"/>
      <c r="R141" s="1281"/>
      <c r="S141" s="1281"/>
      <c r="T141" s="1281"/>
      <c r="U141" s="1281"/>
      <c r="V141" s="1281"/>
      <c r="W141" s="1281"/>
      <c r="X141" s="1282"/>
      <c r="AA141" s="229" t="s">
        <v>647</v>
      </c>
      <c r="AB141" s="237">
        <f>SUM(AB138:AB140)</f>
        <v>1</v>
      </c>
      <c r="AC141" s="229"/>
      <c r="AD141" s="229"/>
      <c r="AE141" s="229" t="s">
        <v>647</v>
      </c>
      <c r="AF141" s="237">
        <f ca="1">IF(SUM(AF137:AF140)=0,"",(SUM(AF137:AF140)))</f>
        <v>1</v>
      </c>
      <c r="AG141" s="229"/>
      <c r="AH141" s="63"/>
      <c r="AI141" s="287"/>
      <c r="AS141" s="118"/>
      <c r="AT141" s="603"/>
      <c r="AU141" s="604"/>
      <c r="AZ141" s="64" t="s">
        <v>1</v>
      </c>
      <c r="BA141" s="84">
        <f>IF(AT144=1,1,0)</f>
        <v>0</v>
      </c>
    </row>
    <row r="142" spans="1:82" ht="15.75" customHeight="1">
      <c r="A142" s="439"/>
      <c r="B142" s="467"/>
      <c r="C142" s="138"/>
      <c r="D142" s="475"/>
      <c r="E142" s="630"/>
      <c r="F142" s="1271" t="s">
        <v>1539</v>
      </c>
      <c r="G142" s="1272"/>
      <c r="H142" s="1272"/>
      <c r="I142" s="1272"/>
      <c r="J142" s="1272"/>
      <c r="K142" s="1272"/>
      <c r="L142" s="1272"/>
      <c r="M142" s="1272"/>
      <c r="N142" s="1272"/>
      <c r="O142" s="1272"/>
      <c r="P142" s="1272"/>
      <c r="Q142" s="1272"/>
      <c r="R142" s="1272"/>
      <c r="S142" s="1272"/>
      <c r="T142" s="1272"/>
      <c r="U142" s="1272"/>
      <c r="V142" s="1272"/>
      <c r="W142" s="1272"/>
      <c r="X142" s="1273"/>
      <c r="AA142" s="63"/>
      <c r="AB142" s="63"/>
      <c r="AC142" s="63"/>
      <c r="AD142" s="63"/>
      <c r="AE142" s="63"/>
      <c r="AF142" s="63"/>
      <c r="AG142" s="63"/>
      <c r="AH142" s="63"/>
      <c r="AI142" s="287"/>
      <c r="AJ142" s="287"/>
      <c r="AK142" s="287"/>
      <c r="AL142" s="287"/>
      <c r="AN142" s="295"/>
      <c r="AO142" s="295"/>
      <c r="AP142" s="233"/>
      <c r="AQ142" s="233"/>
      <c r="AR142" s="233"/>
      <c r="AS142" s="118">
        <f>B142</f>
        <v>0</v>
      </c>
      <c r="AT142" s="253" t="str">
        <f>IF(E142="〇",1,"")</f>
        <v/>
      </c>
      <c r="AU142" s="43" t="s">
        <v>921</v>
      </c>
      <c r="AZ142" s="66" t="s">
        <v>2</v>
      </c>
      <c r="BA142" s="86">
        <f>IF(AT144&gt;=2,1,0)</f>
        <v>0</v>
      </c>
      <c r="BB142" s="82"/>
      <c r="BC142" s="82"/>
    </row>
    <row r="143" spans="1:82" ht="15.75" customHeight="1" thickBot="1">
      <c r="A143" s="439"/>
      <c r="B143" s="468"/>
      <c r="C143" s="139"/>
      <c r="D143" s="476"/>
      <c r="E143" s="621"/>
      <c r="F143" s="1274" t="s">
        <v>1540</v>
      </c>
      <c r="G143" s="1275"/>
      <c r="H143" s="1275"/>
      <c r="I143" s="1275"/>
      <c r="J143" s="1275"/>
      <c r="K143" s="1275"/>
      <c r="L143" s="1275"/>
      <c r="M143" s="1275"/>
      <c r="N143" s="1275"/>
      <c r="O143" s="1275"/>
      <c r="P143" s="1275"/>
      <c r="Q143" s="1275"/>
      <c r="R143" s="1275"/>
      <c r="S143" s="1275"/>
      <c r="T143" s="1275"/>
      <c r="U143" s="1275"/>
      <c r="V143" s="1275"/>
      <c r="W143" s="1275"/>
      <c r="X143" s="1276"/>
      <c r="AA143" s="63"/>
      <c r="AB143" s="63"/>
      <c r="AC143" s="63"/>
      <c r="AD143" s="63"/>
      <c r="AE143" s="63"/>
      <c r="AF143" s="63"/>
      <c r="AG143" s="63"/>
      <c r="AH143" s="63"/>
      <c r="AI143" s="287"/>
      <c r="AJ143" s="287"/>
      <c r="AK143" s="287"/>
      <c r="AL143" s="287"/>
      <c r="AN143" s="295"/>
      <c r="AO143" s="295"/>
      <c r="AP143" s="233"/>
      <c r="AQ143" s="233"/>
      <c r="AR143" s="233"/>
      <c r="AS143" s="118">
        <f>B143</f>
        <v>0</v>
      </c>
      <c r="AT143" s="253" t="str">
        <f>IF(E143="〇",1,"")</f>
        <v/>
      </c>
      <c r="AU143" s="43" t="s">
        <v>921</v>
      </c>
      <c r="AX143" s="82"/>
      <c r="AY143" s="82"/>
      <c r="BB143" s="82"/>
      <c r="BC143" s="82"/>
    </row>
    <row r="144" spans="1:82" ht="8.25" customHeight="1">
      <c r="A144" s="439"/>
      <c r="B144" s="65"/>
      <c r="C144" s="65"/>
      <c r="D144" s="65"/>
      <c r="E144" s="176"/>
      <c r="F144" s="176"/>
      <c r="G144" s="176"/>
      <c r="H144" s="176"/>
      <c r="I144" s="176"/>
      <c r="J144" s="176"/>
      <c r="K144" s="176"/>
      <c r="L144" s="176"/>
      <c r="M144" s="176"/>
      <c r="N144" s="176"/>
      <c r="O144" s="176"/>
      <c r="P144" s="176"/>
      <c r="Q144" s="176"/>
      <c r="R144" s="176"/>
      <c r="S144" s="176"/>
      <c r="T144" s="176"/>
      <c r="U144" s="176"/>
      <c r="V144" s="176"/>
      <c r="W144" s="176"/>
      <c r="X144" s="176"/>
      <c r="AH144" s="63"/>
      <c r="AI144" s="287"/>
      <c r="AJ144" s="287"/>
      <c r="AK144" s="287"/>
      <c r="AL144" s="287"/>
      <c r="AN144" s="295"/>
      <c r="AO144" s="295"/>
      <c r="AP144" s="233"/>
      <c r="AQ144" s="233"/>
      <c r="AR144" s="233"/>
      <c r="AS144" s="83" t="s">
        <v>118</v>
      </c>
      <c r="AT144" s="107">
        <f>SUM(AT139:AT143)</f>
        <v>0</v>
      </c>
      <c r="AU144" s="249"/>
      <c r="AX144" s="82"/>
      <c r="AY144" s="82"/>
      <c r="BB144" s="212"/>
      <c r="BC144" s="212"/>
    </row>
    <row r="145" spans="1:82" ht="15.75" customHeight="1" thickBot="1">
      <c r="A145" s="439"/>
      <c r="B145" s="1277" t="s">
        <v>1263</v>
      </c>
      <c r="C145" s="1229"/>
      <c r="D145" s="1229"/>
      <c r="E145" s="1229"/>
      <c r="F145" s="1229"/>
      <c r="G145" s="1229"/>
      <c r="H145" s="1229"/>
      <c r="I145" s="1229"/>
      <c r="J145" s="1229"/>
      <c r="K145" s="1229"/>
      <c r="L145" s="1229"/>
      <c r="M145" s="1229"/>
      <c r="N145" s="1229"/>
      <c r="O145" s="1229"/>
      <c r="P145" s="1229"/>
      <c r="Q145" s="1229"/>
      <c r="R145" s="1229"/>
      <c r="S145" s="1229"/>
      <c r="T145" s="1229"/>
      <c r="U145" s="1229"/>
      <c r="V145" s="1229"/>
      <c r="W145" s="1229"/>
      <c r="X145" s="1230"/>
      <c r="AA145" s="229"/>
      <c r="AB145" s="236"/>
      <c r="AC145" s="229" t="s">
        <v>649</v>
      </c>
      <c r="AD145" s="229"/>
      <c r="AE145" s="248"/>
      <c r="AF145" s="229"/>
      <c r="AG145" s="229">
        <v>0</v>
      </c>
      <c r="AJ145" s="287"/>
      <c r="AK145" s="287"/>
      <c r="AL145" s="287"/>
      <c r="AN145" s="295"/>
      <c r="AO145" s="295"/>
      <c r="AP145" s="233"/>
      <c r="AQ145" s="233"/>
      <c r="AR145" s="233"/>
      <c r="AU145" s="249"/>
      <c r="AX145" s="82"/>
      <c r="AY145" s="82"/>
      <c r="BB145" s="82"/>
      <c r="BC145" s="82"/>
    </row>
    <row r="146" spans="1:82" ht="15.75" customHeight="1" thickBot="1">
      <c r="A146" s="439"/>
      <c r="B146" s="73" t="s">
        <v>1472</v>
      </c>
      <c r="C146" s="56"/>
      <c r="D146" s="56"/>
      <c r="E146" s="56"/>
      <c r="F146" s="56"/>
      <c r="G146" s="56"/>
      <c r="H146" s="56"/>
      <c r="I146" s="56"/>
      <c r="J146" s="56"/>
      <c r="K146" s="56"/>
      <c r="L146" s="56"/>
      <c r="M146" s="56"/>
      <c r="N146" s="56"/>
      <c r="O146" s="56"/>
      <c r="P146" s="1143" t="s">
        <v>4</v>
      </c>
      <c r="Q146" s="1144"/>
      <c r="R146" s="1144"/>
      <c r="S146" s="1144"/>
      <c r="T146" s="1145"/>
      <c r="U146" s="1146" t="str">
        <f ca="1">IF(P146&lt;&gt;AA5,"",OFFSET(BA148,MATCH(1,BA148:BA150,0)-1,-1,1,1))</f>
        <v>段階1</v>
      </c>
      <c r="V146" s="1147"/>
      <c r="W146" s="1147"/>
      <c r="X146" s="1148"/>
      <c r="AA146" s="111" t="s">
        <v>4</v>
      </c>
      <c r="AB146" s="236">
        <f>IF(P146=AA146,1,0)</f>
        <v>1</v>
      </c>
      <c r="AC146" s="229">
        <v>1</v>
      </c>
      <c r="AD146" s="229"/>
      <c r="AE146" s="182" t="s">
        <v>0</v>
      </c>
      <c r="AF146" s="236">
        <f ca="1">IF(U146=AE146,1,0)</f>
        <v>1</v>
      </c>
      <c r="AG146" s="229">
        <v>1</v>
      </c>
      <c r="AX146" s="81"/>
      <c r="AY146" s="209"/>
      <c r="AZ146" s="83" t="str">
        <f>B146</f>
        <v>ア　雑用水利用（延べ面積1万㎡以下は「記載省略可能」）</v>
      </c>
      <c r="BH146" s="674" t="s">
        <v>1686</v>
      </c>
      <c r="BI146" s="35" t="s">
        <v>2</v>
      </c>
      <c r="BJ146" s="447" t="s">
        <v>1664</v>
      </c>
      <c r="BK146" s="36"/>
      <c r="BL146" s="34"/>
      <c r="BM146" s="34"/>
      <c r="BN146" s="34"/>
      <c r="BO146" s="34"/>
      <c r="BP146" s="34"/>
      <c r="BQ146" s="210"/>
      <c r="BR146" s="210"/>
      <c r="BS146" s="210"/>
      <c r="BT146" s="210"/>
      <c r="BU146" s="210"/>
      <c r="BV146" s="210"/>
      <c r="BW146" s="210"/>
      <c r="BX146" s="210"/>
      <c r="BY146" s="210"/>
      <c r="BZ146" s="210"/>
      <c r="CA146" s="210"/>
      <c r="CB146" s="210"/>
      <c r="CC146" s="71"/>
      <c r="CD146" s="72"/>
    </row>
    <row r="147" spans="1:82" ht="15.75" customHeight="1">
      <c r="A147" s="439"/>
      <c r="B147" s="1283" t="s">
        <v>1541</v>
      </c>
      <c r="C147" s="1284"/>
      <c r="D147" s="1285"/>
      <c r="E147" s="618"/>
      <c r="F147" s="389" t="s">
        <v>1507</v>
      </c>
      <c r="G147" s="130"/>
      <c r="H147" s="130"/>
      <c r="I147" s="130"/>
      <c r="J147" s="130"/>
      <c r="K147" s="130"/>
      <c r="L147" s="130"/>
      <c r="M147" s="130"/>
      <c r="N147" s="130"/>
      <c r="O147" s="130"/>
      <c r="P147" s="130"/>
      <c r="Q147" s="130"/>
      <c r="R147" s="130"/>
      <c r="S147" s="130"/>
      <c r="T147" s="130"/>
      <c r="U147" s="130"/>
      <c r="V147" s="130"/>
      <c r="W147" s="130"/>
      <c r="X147" s="131"/>
      <c r="AA147" s="230" t="s">
        <v>5</v>
      </c>
      <c r="AB147" s="236">
        <f>IF(P146=AA147,2,0)</f>
        <v>0</v>
      </c>
      <c r="AC147" s="229">
        <v>2</v>
      </c>
      <c r="AD147" s="229"/>
      <c r="AE147" s="182" t="s">
        <v>1</v>
      </c>
      <c r="AF147" s="236">
        <f ca="1">IF(U146=AE147,2,0)</f>
        <v>0</v>
      </c>
      <c r="AG147" s="229">
        <v>2</v>
      </c>
      <c r="AS147" s="118" t="str">
        <f>B147</f>
        <v>(ア)雑用水の利用形態に係る事項</v>
      </c>
      <c r="AT147" s="253" t="str">
        <f>IF(E147="〇",1,"")</f>
        <v/>
      </c>
      <c r="AU147" s="43" t="s">
        <v>921</v>
      </c>
      <c r="AX147" s="81"/>
      <c r="AY147" s="82"/>
      <c r="AZ147" s="83" t="s">
        <v>117</v>
      </c>
      <c r="BI147" s="15" t="s">
        <v>1</v>
      </c>
      <c r="BJ147" s="658" t="s">
        <v>1665</v>
      </c>
      <c r="BK147" s="32"/>
      <c r="BL147" s="16"/>
      <c r="BM147" s="16"/>
      <c r="BN147" s="16"/>
      <c r="BO147" s="16"/>
      <c r="BP147" s="16"/>
      <c r="BQ147" s="26"/>
      <c r="BR147" s="26"/>
      <c r="BS147" s="26"/>
      <c r="BT147" s="26"/>
      <c r="BU147" s="26"/>
      <c r="BV147" s="26"/>
      <c r="BW147" s="26"/>
      <c r="BX147" s="26"/>
      <c r="BY147" s="26"/>
      <c r="BZ147" s="26"/>
      <c r="CA147" s="26"/>
      <c r="CB147" s="26"/>
      <c r="CC147" s="22"/>
      <c r="CD147" s="23"/>
    </row>
    <row r="148" spans="1:82" ht="15.75" customHeight="1" thickBot="1">
      <c r="A148" s="439"/>
      <c r="B148" s="1286"/>
      <c r="C148" s="1287"/>
      <c r="D148" s="1288"/>
      <c r="E148" s="620"/>
      <c r="F148" s="132" t="s">
        <v>224</v>
      </c>
      <c r="G148" s="133"/>
      <c r="H148" s="133"/>
      <c r="I148" s="133"/>
      <c r="J148" s="133"/>
      <c r="K148" s="133"/>
      <c r="L148" s="133"/>
      <c r="M148" s="133"/>
      <c r="N148" s="133"/>
      <c r="O148" s="133"/>
      <c r="P148" s="133"/>
      <c r="Q148" s="133"/>
      <c r="R148" s="133"/>
      <c r="S148" s="133"/>
      <c r="T148" s="133"/>
      <c r="U148" s="133"/>
      <c r="V148" s="133"/>
      <c r="W148" s="133"/>
      <c r="X148" s="134"/>
      <c r="AA148" s="231" t="s">
        <v>648</v>
      </c>
      <c r="AB148" s="236">
        <f>IF(P146=AA148,4,0)</f>
        <v>0</v>
      </c>
      <c r="AC148" s="229">
        <v>4</v>
      </c>
      <c r="AD148" s="229"/>
      <c r="AE148" s="181" t="s">
        <v>2</v>
      </c>
      <c r="AF148" s="236">
        <f ca="1">IF(U146=AE148,3,0)</f>
        <v>0</v>
      </c>
      <c r="AG148" s="229">
        <v>3</v>
      </c>
      <c r="AS148" s="118">
        <f>B148</f>
        <v>0</v>
      </c>
      <c r="AT148" s="253" t="str">
        <f>IF(E148="〇",1,"")</f>
        <v/>
      </c>
      <c r="AU148" s="43" t="s">
        <v>921</v>
      </c>
      <c r="AX148" s="82"/>
      <c r="AY148" s="82"/>
      <c r="AZ148" s="67" t="s">
        <v>0</v>
      </c>
      <c r="BA148" s="69">
        <f>IF(SUM(BA149:BA150)=0,1,0)</f>
        <v>1</v>
      </c>
      <c r="BI148" s="33" t="s">
        <v>0</v>
      </c>
      <c r="BJ148" s="152" t="s">
        <v>1629</v>
      </c>
      <c r="BK148" s="17"/>
      <c r="BL148" s="25"/>
      <c r="BM148" s="25"/>
      <c r="BN148" s="25"/>
      <c r="BO148" s="25"/>
      <c r="BP148" s="25"/>
      <c r="BQ148" s="27"/>
      <c r="BR148" s="27"/>
      <c r="BS148" s="27"/>
      <c r="BT148" s="27"/>
      <c r="BU148" s="27"/>
      <c r="BV148" s="27"/>
      <c r="BW148" s="27"/>
      <c r="BX148" s="27"/>
      <c r="BY148" s="27"/>
      <c r="BZ148" s="27"/>
      <c r="CA148" s="27"/>
      <c r="CB148" s="27"/>
      <c r="CC148" s="70"/>
      <c r="CD148" s="24"/>
    </row>
    <row r="149" spans="1:82" ht="15.75" customHeight="1" thickBot="1">
      <c r="A149" s="439"/>
      <c r="B149" s="1289"/>
      <c r="C149" s="1290"/>
      <c r="D149" s="1291"/>
      <c r="E149" s="628"/>
      <c r="F149" s="921" t="s">
        <v>225</v>
      </c>
      <c r="G149" s="921"/>
      <c r="H149" s="921"/>
      <c r="I149" s="921"/>
      <c r="J149" s="921"/>
      <c r="K149" s="921"/>
      <c r="L149" s="921"/>
      <c r="M149" s="921"/>
      <c r="N149" s="921"/>
      <c r="O149" s="921"/>
      <c r="P149" s="921"/>
      <c r="Q149" s="921"/>
      <c r="R149" s="921"/>
      <c r="S149" s="921"/>
      <c r="T149" s="921"/>
      <c r="U149" s="921"/>
      <c r="V149" s="921"/>
      <c r="W149" s="921"/>
      <c r="X149" s="922"/>
      <c r="AA149" s="229" t="s">
        <v>647</v>
      </c>
      <c r="AB149" s="237">
        <f>SUM(AB146:AB148)</f>
        <v>1</v>
      </c>
      <c r="AC149" s="229"/>
      <c r="AD149" s="229"/>
      <c r="AE149" s="229" t="s">
        <v>647</v>
      </c>
      <c r="AF149" s="237">
        <f ca="1">IF(SUM(AF145:AF148)=0,"",(SUM(AF145:AF148)))</f>
        <v>1</v>
      </c>
      <c r="AG149" s="229"/>
      <c r="AH149"/>
      <c r="AI149"/>
      <c r="AN149" s="295"/>
      <c r="AO149" s="295"/>
      <c r="AP149" s="233"/>
      <c r="AQ149" s="233"/>
      <c r="AR149" s="233"/>
      <c r="AS149" s="118">
        <f>B149</f>
        <v>0</v>
      </c>
      <c r="AT149" s="253" t="str">
        <f>IF(E149="〇",1,"")</f>
        <v/>
      </c>
      <c r="AU149" s="43" t="s">
        <v>921</v>
      </c>
      <c r="AX149" s="82"/>
      <c r="AY149" s="82"/>
      <c r="AZ149" s="64" t="s">
        <v>1</v>
      </c>
      <c r="BA149" s="84">
        <f>IF(AT150=1,1,0)</f>
        <v>0</v>
      </c>
      <c r="BB149" s="82"/>
      <c r="BC149" s="82"/>
    </row>
    <row r="150" spans="1:82" customFormat="1" ht="8.25" customHeight="1">
      <c r="A150" s="437"/>
      <c r="B150" s="437"/>
      <c r="C150" s="437"/>
      <c r="D150" s="437"/>
      <c r="E150" s="526"/>
      <c r="F150" s="526"/>
      <c r="G150" s="526"/>
      <c r="H150" s="526"/>
      <c r="I150" s="526"/>
      <c r="J150" s="526"/>
      <c r="K150" s="526"/>
      <c r="L150" s="526"/>
      <c r="M150" s="526"/>
      <c r="N150" s="526"/>
      <c r="O150" s="526"/>
      <c r="P150" s="526"/>
      <c r="Q150" s="526"/>
      <c r="R150" s="526"/>
      <c r="S150" s="526"/>
      <c r="T150" s="526"/>
      <c r="U150" s="526"/>
      <c r="V150" s="526"/>
      <c r="W150" s="526"/>
      <c r="X150" s="526"/>
      <c r="AH150" s="63"/>
      <c r="AI150" s="63"/>
      <c r="AT150" s="83">
        <f>SUM(AT147:AT149)</f>
        <v>0</v>
      </c>
      <c r="AZ150" s="66" t="s">
        <v>2</v>
      </c>
      <c r="BA150" s="86">
        <f>IF(AT150&gt;=2,1,0)</f>
        <v>0</v>
      </c>
      <c r="BH150" s="63"/>
    </row>
    <row r="151" spans="1:82" s="63" customFormat="1" ht="15.75" customHeight="1">
      <c r="A151" s="477"/>
      <c r="B151" s="1278" t="s">
        <v>569</v>
      </c>
      <c r="C151" s="1279"/>
      <c r="D151" s="1279"/>
      <c r="E151" s="1279"/>
      <c r="F151" s="1279"/>
      <c r="G151" s="1279"/>
      <c r="H151" s="1279"/>
      <c r="I151" s="1279"/>
      <c r="J151" s="1279"/>
      <c r="K151" s="1279"/>
      <c r="L151" s="1279"/>
      <c r="M151" s="1279"/>
      <c r="N151" s="1279"/>
      <c r="O151" s="1279"/>
      <c r="P151" s="1279"/>
      <c r="Q151" s="1279"/>
      <c r="R151" s="1279"/>
      <c r="S151" s="1279"/>
      <c r="T151" s="1279"/>
      <c r="U151" s="1279"/>
      <c r="V151" s="1279"/>
      <c r="W151" s="1279"/>
      <c r="X151" s="1280"/>
      <c r="AI151" s="287"/>
    </row>
    <row r="152" spans="1:82" ht="15.75" customHeight="1" thickBot="1">
      <c r="A152" s="197"/>
      <c r="B152" s="1227" t="s">
        <v>1343</v>
      </c>
      <c r="C152" s="1228"/>
      <c r="D152" s="1228"/>
      <c r="E152" s="1228"/>
      <c r="F152" s="1228"/>
      <c r="G152" s="1228"/>
      <c r="H152" s="1228"/>
      <c r="I152" s="1228"/>
      <c r="J152" s="1228"/>
      <c r="K152" s="1228"/>
      <c r="L152" s="1228"/>
      <c r="M152" s="1228"/>
      <c r="N152" s="1228"/>
      <c r="O152" s="1228"/>
      <c r="P152" s="1229"/>
      <c r="Q152" s="1229"/>
      <c r="R152" s="1229"/>
      <c r="S152" s="1229"/>
      <c r="T152" s="1229"/>
      <c r="U152" s="1229"/>
      <c r="V152" s="1229"/>
      <c r="W152" s="1229"/>
      <c r="X152" s="1230"/>
      <c r="Z152" s="65"/>
      <c r="AA152" s="229"/>
      <c r="AB152" s="236"/>
      <c r="AC152" s="229"/>
      <c r="AD152" s="229"/>
      <c r="AE152" s="248"/>
      <c r="AF152" s="229"/>
      <c r="AG152" s="229">
        <v>0</v>
      </c>
      <c r="AH152" s="63"/>
      <c r="AI152" s="287"/>
      <c r="AJ152" s="287"/>
      <c r="AK152" s="287"/>
      <c r="AL152" s="287"/>
      <c r="AN152" s="295"/>
      <c r="AO152" s="295"/>
      <c r="AP152" s="233"/>
      <c r="AQ152" s="233"/>
      <c r="AR152" s="233"/>
      <c r="AS152" s="82"/>
      <c r="AU152" s="249"/>
      <c r="AX152" s="82"/>
      <c r="AY152" s="82"/>
      <c r="BB152" s="82"/>
      <c r="BC152" s="82"/>
      <c r="BI152" s="1009"/>
      <c r="BJ152" s="83" t="s">
        <v>1802</v>
      </c>
      <c r="BK152" s="83" t="s">
        <v>1803</v>
      </c>
    </row>
    <row r="153" spans="1:82" ht="15.75" customHeight="1" thickBot="1">
      <c r="A153" s="197"/>
      <c r="B153" s="469" t="s">
        <v>1368</v>
      </c>
      <c r="C153" s="77"/>
      <c r="D153" s="77"/>
      <c r="E153" s="158"/>
      <c r="F153" s="158"/>
      <c r="G153" s="158"/>
      <c r="H153" s="158"/>
      <c r="I153" s="158"/>
      <c r="J153" s="158"/>
      <c r="K153" s="158"/>
      <c r="L153" s="158"/>
      <c r="M153" s="158"/>
      <c r="N153" s="158"/>
      <c r="O153" s="158"/>
      <c r="P153" s="1143" t="s">
        <v>4</v>
      </c>
      <c r="Q153" s="1144"/>
      <c r="R153" s="1144"/>
      <c r="S153" s="1144"/>
      <c r="T153" s="1145"/>
      <c r="U153" s="1146" t="str">
        <f ca="1">IF(P153&lt;&gt;AA5,"",OFFSET(BA155,MATCH(1,BA155:BA157,0)-1,-1,1,1))</f>
        <v>段階1</v>
      </c>
      <c r="V153" s="1147"/>
      <c r="W153" s="1147"/>
      <c r="X153" s="1148"/>
      <c r="Z153" s="65"/>
      <c r="AA153" s="111" t="s">
        <v>4</v>
      </c>
      <c r="AB153" s="236">
        <f>IF(P153=AA153,1,0)</f>
        <v>1</v>
      </c>
      <c r="AC153" s="229">
        <v>1</v>
      </c>
      <c r="AD153" s="229"/>
      <c r="AE153" s="182" t="s">
        <v>0</v>
      </c>
      <c r="AF153" s="236">
        <f ca="1">IF(U153=AE153,1,0)</f>
        <v>1</v>
      </c>
      <c r="AG153" s="229">
        <v>1</v>
      </c>
      <c r="AJ153" s="287"/>
      <c r="AK153" s="287"/>
      <c r="AL153" s="287"/>
      <c r="AN153" s="289"/>
      <c r="AO153" s="289"/>
      <c r="AP153" s="45"/>
      <c r="AQ153" s="45"/>
      <c r="AR153" s="45"/>
      <c r="AS153" s="82"/>
      <c r="AU153" s="45"/>
      <c r="AX153" s="82"/>
      <c r="AY153" s="82"/>
      <c r="AZ153" s="83" t="str">
        <f>B153</f>
        <v>ア　雨水浸透（延べ面積1万㎡以下は「記載省略可能」）</v>
      </c>
      <c r="BH153" s="674" t="s">
        <v>1686</v>
      </c>
      <c r="BI153" s="35" t="s">
        <v>2</v>
      </c>
      <c r="BJ153" s="447" t="s">
        <v>1666</v>
      </c>
      <c r="BK153" s="36"/>
      <c r="BL153" s="34"/>
      <c r="BM153" s="34"/>
      <c r="BN153" s="34"/>
      <c r="BO153" s="34"/>
      <c r="BP153" s="34"/>
      <c r="BQ153" s="210"/>
      <c r="BR153" s="210"/>
      <c r="BS153" s="210"/>
      <c r="BT153" s="210"/>
      <c r="BU153" s="210"/>
      <c r="BV153" s="210"/>
      <c r="BW153" s="210"/>
      <c r="BX153" s="210"/>
      <c r="BY153" s="210"/>
      <c r="BZ153" s="210"/>
      <c r="CA153" s="210"/>
      <c r="CB153" s="210"/>
      <c r="CC153" s="71"/>
      <c r="CD153" s="72"/>
    </row>
    <row r="154" spans="1:82" ht="15.75" customHeight="1" thickBot="1">
      <c r="A154" s="197"/>
      <c r="B154" s="432" t="s">
        <v>511</v>
      </c>
      <c r="C154" s="78"/>
      <c r="D154" s="59"/>
      <c r="E154" s="1267"/>
      <c r="F154" s="1268"/>
      <c r="G154" s="1269"/>
      <c r="H154" s="1270" t="s">
        <v>589</v>
      </c>
      <c r="I154" s="1164"/>
      <c r="J154" s="934"/>
      <c r="K154" s="484"/>
      <c r="L154" s="484"/>
      <c r="M154" s="484"/>
      <c r="N154" s="484"/>
      <c r="O154" s="484"/>
      <c r="P154" s="484"/>
      <c r="Q154" s="484"/>
      <c r="R154" s="484"/>
      <c r="S154" s="158"/>
      <c r="T154" s="158"/>
      <c r="U154" s="158"/>
      <c r="V154" s="158"/>
      <c r="W154" s="158"/>
      <c r="X154" s="554"/>
      <c r="Y154" s="65"/>
      <c r="AA154" s="230" t="s">
        <v>5</v>
      </c>
      <c r="AB154" s="236">
        <f>IF(P153=AA154,2,0)</f>
        <v>0</v>
      </c>
      <c r="AC154" s="229">
        <v>2</v>
      </c>
      <c r="AD154" s="229"/>
      <c r="AE154" s="182" t="s">
        <v>1</v>
      </c>
      <c r="AF154" s="236">
        <f ca="1">IF(U153=AE154,2,0)</f>
        <v>0</v>
      </c>
      <c r="AG154" s="229">
        <v>2</v>
      </c>
      <c r="AR154" s="83" t="s">
        <v>1800</v>
      </c>
      <c r="AX154" s="82"/>
      <c r="AY154" s="82"/>
      <c r="AZ154" s="83" t="s">
        <v>117</v>
      </c>
      <c r="BI154" s="15" t="s">
        <v>1</v>
      </c>
      <c r="BJ154" s="658" t="s">
        <v>1667</v>
      </c>
      <c r="BK154" s="32"/>
      <c r="BL154" s="16"/>
      <c r="BM154" s="16"/>
      <c r="BN154" s="16"/>
      <c r="BO154" s="16"/>
      <c r="BP154" s="16"/>
      <c r="BQ154" s="26"/>
      <c r="BR154" s="26"/>
      <c r="BS154" s="26"/>
      <c r="BT154" s="26"/>
      <c r="BU154" s="26"/>
      <c r="BV154" s="26"/>
      <c r="BW154" s="26"/>
      <c r="BX154" s="26"/>
      <c r="BY154" s="26"/>
      <c r="BZ154" s="26"/>
      <c r="CA154" s="26"/>
      <c r="CB154" s="26"/>
      <c r="CC154" s="22"/>
      <c r="CD154" s="23"/>
    </row>
    <row r="155" spans="1:82" ht="15.75" customHeight="1" thickBot="1">
      <c r="A155" s="197"/>
      <c r="B155" s="99" t="s">
        <v>519</v>
      </c>
      <c r="C155" s="136"/>
      <c r="D155" s="136"/>
      <c r="E155" s="1199" t="str">
        <f>IF(E154="","",IF(BI152="",ROUNDDOWN(E154/建築物の概要!E23*1000,1),ROUNDDOWN(E154/ROUNDDOWN(BI152,2)*1000,1)))</f>
        <v/>
      </c>
      <c r="F155" s="1200"/>
      <c r="G155" s="1201"/>
      <c r="H155" s="1270" t="s">
        <v>590</v>
      </c>
      <c r="I155" s="1164"/>
      <c r="J155" s="934" t="str">
        <f>IF(BI152="",AR154,AR155)</f>
        <v>←雨水浸透量(m3/hr)÷敷地面積（m2)×1000</v>
      </c>
      <c r="K155" s="484"/>
      <c r="L155" s="484"/>
      <c r="M155" s="484"/>
      <c r="N155" s="484"/>
      <c r="O155" s="484"/>
      <c r="P155" s="484"/>
      <c r="Q155" s="484"/>
      <c r="R155" s="484"/>
      <c r="S155" s="158"/>
      <c r="T155" s="158"/>
      <c r="U155" s="158"/>
      <c r="V155" s="158"/>
      <c r="W155" s="158"/>
      <c r="X155" s="157"/>
      <c r="Y155" s="65"/>
      <c r="AA155" s="231" t="s">
        <v>648</v>
      </c>
      <c r="AB155" s="236">
        <f>IF(P153=AA155,4,0)</f>
        <v>0</v>
      </c>
      <c r="AC155" s="229">
        <v>4</v>
      </c>
      <c r="AD155" s="229"/>
      <c r="AE155" s="181" t="s">
        <v>2</v>
      </c>
      <c r="AF155" s="236">
        <f ca="1">IF(U153=AE155,3,0)</f>
        <v>0</v>
      </c>
      <c r="AG155" s="229">
        <v>3</v>
      </c>
      <c r="AH155" s="63"/>
      <c r="AI155" s="287"/>
      <c r="AR155" s="83" t="str">
        <f>"←雨水浸透量(m3/hr)÷"&amp;"雨水対策面積（"&amp;TEXT(ROUNDDOWN(BI152,2),"0.00")&amp;"m2)×1000●"</f>
        <v>←雨水浸透量(m3/hr)÷雨水対策面積（0.00m2)×1000●</v>
      </c>
      <c r="AT155" s="107"/>
      <c r="AX155" s="81"/>
      <c r="AY155" s="209"/>
      <c r="AZ155" s="67" t="s">
        <v>0</v>
      </c>
      <c r="BA155" s="69">
        <f>IF(SUM(BA156:BA157)=0,1,0)</f>
        <v>1</v>
      </c>
      <c r="BI155" s="33" t="s">
        <v>0</v>
      </c>
      <c r="BJ155" s="152" t="s">
        <v>1629</v>
      </c>
      <c r="BK155" s="17"/>
      <c r="BL155" s="25"/>
      <c r="BM155" s="25"/>
      <c r="BN155" s="25"/>
      <c r="BO155" s="25"/>
      <c r="BP155" s="25"/>
      <c r="BQ155" s="27"/>
      <c r="BR155" s="27"/>
      <c r="BS155" s="27"/>
      <c r="BT155" s="27"/>
      <c r="BU155" s="27"/>
      <c r="BV155" s="27"/>
      <c r="BW155" s="27"/>
      <c r="BX155" s="27"/>
      <c r="BY155" s="27"/>
      <c r="BZ155" s="27"/>
      <c r="CA155" s="27"/>
      <c r="CB155" s="27"/>
      <c r="CC155" s="70"/>
      <c r="CD155" s="24"/>
    </row>
    <row r="156" spans="1:82" ht="8.25" customHeight="1">
      <c r="A156" s="197"/>
      <c r="B156" s="437"/>
      <c r="C156" s="437"/>
      <c r="D156" s="437"/>
      <c r="E156" s="526"/>
      <c r="F156" s="526"/>
      <c r="G156" s="526"/>
      <c r="H156" s="526"/>
      <c r="I156" s="526"/>
      <c r="J156" s="526"/>
      <c r="K156" s="526"/>
      <c r="L156" s="526"/>
      <c r="M156" s="526"/>
      <c r="N156" s="526"/>
      <c r="O156" s="526"/>
      <c r="P156" s="526"/>
      <c r="Q156" s="526"/>
      <c r="R156" s="526"/>
      <c r="S156" s="526"/>
      <c r="T156" s="526"/>
      <c r="U156" s="526"/>
      <c r="V156" s="526"/>
      <c r="W156" s="526"/>
      <c r="X156" s="526"/>
      <c r="Z156" s="65"/>
      <c r="AA156" s="229" t="s">
        <v>647</v>
      </c>
      <c r="AB156" s="237">
        <f>SUM(AB153:AB155)</f>
        <v>1</v>
      </c>
      <c r="AC156" s="229"/>
      <c r="AD156" s="229"/>
      <c r="AE156" s="229" t="s">
        <v>647</v>
      </c>
      <c r="AF156" s="237">
        <f ca="1">IF(SUM(AF152:AF155)=0,"",(SUM(AF152:AF155)))</f>
        <v>1</v>
      </c>
      <c r="AG156" s="229"/>
      <c r="AJ156" s="287"/>
      <c r="AK156" s="287"/>
      <c r="AL156" s="287"/>
      <c r="AN156" s="289"/>
      <c r="AO156" s="289"/>
      <c r="AP156" s="45"/>
      <c r="AQ156" s="45"/>
      <c r="AR156" s="45"/>
      <c r="AT156" s="107"/>
      <c r="AU156" s="45"/>
      <c r="AX156" s="81"/>
      <c r="AY156" s="82"/>
      <c r="AZ156" s="64" t="s">
        <v>1</v>
      </c>
      <c r="BA156" s="84">
        <f>IF(AND(E155&gt;=10,E155&lt;30),1,0)</f>
        <v>0</v>
      </c>
    </row>
    <row r="157" spans="1:82" ht="15.75" customHeight="1" thickBot="1">
      <c r="A157" s="478"/>
      <c r="B157" s="1227" t="s">
        <v>1354</v>
      </c>
      <c r="C157" s="1228"/>
      <c r="D157" s="1228"/>
      <c r="E157" s="1228"/>
      <c r="F157" s="1228"/>
      <c r="G157" s="1228"/>
      <c r="H157" s="1228"/>
      <c r="I157" s="1228"/>
      <c r="J157" s="1228"/>
      <c r="K157" s="1228"/>
      <c r="L157" s="1228"/>
      <c r="M157" s="1228"/>
      <c r="N157" s="1228"/>
      <c r="O157" s="1228"/>
      <c r="P157" s="1229"/>
      <c r="Q157" s="1229"/>
      <c r="R157" s="1229"/>
      <c r="S157" s="1229"/>
      <c r="T157" s="1229"/>
      <c r="U157" s="1229"/>
      <c r="V157" s="1229"/>
      <c r="W157" s="1229"/>
      <c r="X157" s="1230"/>
      <c r="Y157" s="65"/>
      <c r="AA157" s="229"/>
      <c r="AB157" s="236"/>
      <c r="AC157" s="229" t="s">
        <v>649</v>
      </c>
      <c r="AD157" s="229"/>
      <c r="AE157" s="248"/>
      <c r="AF157" s="229"/>
      <c r="AG157" s="229">
        <v>0</v>
      </c>
      <c r="AZ157" s="66" t="s">
        <v>2</v>
      </c>
      <c r="BA157" s="86">
        <f>IF(E155="",0,IF(E155&gt;=30,1,0))</f>
        <v>0</v>
      </c>
    </row>
    <row r="158" spans="1:82" ht="15.75" customHeight="1" thickBot="1">
      <c r="A158" s="478"/>
      <c r="B158" s="469" t="s">
        <v>570</v>
      </c>
      <c r="C158" s="77"/>
      <c r="D158" s="77"/>
      <c r="E158" s="158"/>
      <c r="F158" s="158"/>
      <c r="G158" s="158"/>
      <c r="H158" s="158"/>
      <c r="I158" s="158"/>
      <c r="J158" s="158"/>
      <c r="K158" s="158"/>
      <c r="L158" s="158"/>
      <c r="M158" s="158"/>
      <c r="N158" s="158"/>
      <c r="O158" s="158"/>
      <c r="P158" s="1143" t="s">
        <v>4</v>
      </c>
      <c r="Q158" s="1144"/>
      <c r="R158" s="1144"/>
      <c r="S158" s="1144"/>
      <c r="T158" s="1145"/>
      <c r="U158" s="1146" t="str">
        <f ca="1">IF(P158&lt;&gt;AA5,"",OFFSET(BA160,MATCH(1,BA160:BA162,0)-1,-1,1,1))</f>
        <v>段階1</v>
      </c>
      <c r="V158" s="1147"/>
      <c r="W158" s="1147"/>
      <c r="X158" s="1148"/>
      <c r="Y158" s="65"/>
      <c r="AA158" s="111" t="s">
        <v>4</v>
      </c>
      <c r="AB158" s="236">
        <f>IF(P158=AA158,1,0)</f>
        <v>1</v>
      </c>
      <c r="AC158" s="229">
        <v>1</v>
      </c>
      <c r="AD158" s="229"/>
      <c r="AE158" s="182" t="s">
        <v>0</v>
      </c>
      <c r="AF158" s="236">
        <f ca="1">IF(U158=AE158,1,0)</f>
        <v>1</v>
      </c>
      <c r="AG158" s="229">
        <v>1</v>
      </c>
      <c r="AZ158" s="83" t="str">
        <f>B158</f>
        <v>ア　緑の量の確保</v>
      </c>
      <c r="BH158" s="674" t="s">
        <v>1686</v>
      </c>
      <c r="BI158" s="35" t="s">
        <v>2</v>
      </c>
      <c r="BJ158" s="447" t="s">
        <v>1668</v>
      </c>
      <c r="BK158" s="36"/>
      <c r="BL158" s="34"/>
      <c r="BM158" s="34"/>
      <c r="BN158" s="34"/>
      <c r="BO158" s="34"/>
      <c r="BP158" s="34"/>
      <c r="BQ158" s="210"/>
      <c r="BR158" s="210"/>
      <c r="BS158" s="210"/>
      <c r="BT158" s="210"/>
      <c r="BU158" s="210"/>
      <c r="BV158" s="210"/>
      <c r="BW158" s="210"/>
      <c r="BX158" s="210"/>
      <c r="BY158" s="210"/>
      <c r="BZ158" s="210"/>
      <c r="CA158" s="210"/>
      <c r="CB158" s="210"/>
      <c r="CC158" s="71"/>
      <c r="CD158" s="72"/>
    </row>
    <row r="159" spans="1:82" ht="15.75" customHeight="1" thickBot="1">
      <c r="A159" s="478"/>
      <c r="B159" s="432" t="s">
        <v>512</v>
      </c>
      <c r="C159" s="78"/>
      <c r="D159" s="78"/>
      <c r="E159" s="1254"/>
      <c r="F159" s="1255"/>
      <c r="G159" s="1256"/>
      <c r="H159" s="1141" t="s">
        <v>274</v>
      </c>
      <c r="I159" s="1142"/>
      <c r="J159" s="555"/>
      <c r="K159" s="556"/>
      <c r="L159" s="556"/>
      <c r="M159" s="556"/>
      <c r="N159" s="556"/>
      <c r="O159" s="556"/>
      <c r="P159" s="556"/>
      <c r="Q159" s="556"/>
      <c r="R159" s="556"/>
      <c r="S159" s="556"/>
      <c r="T159" s="556"/>
      <c r="U159" s="556"/>
      <c r="V159" s="556"/>
      <c r="W159" s="556"/>
      <c r="X159" s="557"/>
      <c r="AA159" s="230" t="s">
        <v>5</v>
      </c>
      <c r="AB159" s="236">
        <f>IF(P158=AA159,2,0)</f>
        <v>0</v>
      </c>
      <c r="AC159" s="229">
        <v>2</v>
      </c>
      <c r="AD159" s="229"/>
      <c r="AE159" s="182" t="s">
        <v>1</v>
      </c>
      <c r="AF159" s="236">
        <f ca="1">IF(U158=AE159,2,0)</f>
        <v>0</v>
      </c>
      <c r="AG159" s="229">
        <v>2</v>
      </c>
      <c r="AZ159" s="83" t="s">
        <v>117</v>
      </c>
      <c r="BI159" s="15" t="s">
        <v>1</v>
      </c>
      <c r="BJ159" s="658" t="s">
        <v>1669</v>
      </c>
      <c r="BK159" s="32"/>
      <c r="BL159" s="16"/>
      <c r="BM159" s="16"/>
      <c r="BN159" s="16"/>
      <c r="BO159" s="16"/>
      <c r="BP159" s="16"/>
      <c r="BQ159" s="26"/>
      <c r="BR159" s="26"/>
      <c r="BS159" s="26"/>
      <c r="BT159" s="26"/>
      <c r="BU159" s="26"/>
      <c r="BV159" s="26"/>
      <c r="BW159" s="26"/>
      <c r="BX159" s="26"/>
      <c r="BY159" s="26"/>
      <c r="BZ159" s="26"/>
      <c r="CA159" s="26"/>
      <c r="CB159" s="26"/>
      <c r="CC159" s="22"/>
      <c r="CD159" s="23"/>
    </row>
    <row r="160" spans="1:82" ht="15.75" customHeight="1" thickBot="1">
      <c r="A160" s="197"/>
      <c r="B160" s="432" t="s">
        <v>520</v>
      </c>
      <c r="C160" s="78"/>
      <c r="D160" s="78"/>
      <c r="E160" s="1254"/>
      <c r="F160" s="1255"/>
      <c r="G160" s="1256"/>
      <c r="H160" s="1141" t="s">
        <v>274</v>
      </c>
      <c r="I160" s="1142"/>
      <c r="J160" s="558"/>
      <c r="K160" s="443"/>
      <c r="L160" s="443"/>
      <c r="M160" s="443"/>
      <c r="N160" s="443"/>
      <c r="O160" s="443"/>
      <c r="P160" s="443"/>
      <c r="Q160" s="443"/>
      <c r="R160" s="443"/>
      <c r="S160" s="443"/>
      <c r="T160" s="443"/>
      <c r="U160" s="443"/>
      <c r="V160" s="443"/>
      <c r="W160" s="443"/>
      <c r="X160" s="444"/>
      <c r="AA160" s="231" t="s">
        <v>648</v>
      </c>
      <c r="AB160" s="236">
        <f>IF(P158=AA160,4,0)</f>
        <v>0</v>
      </c>
      <c r="AC160" s="229">
        <v>4</v>
      </c>
      <c r="AD160" s="229"/>
      <c r="AE160" s="181" t="s">
        <v>2</v>
      </c>
      <c r="AF160" s="236">
        <f ca="1">IF(U158=AE160,3,0)</f>
        <v>0</v>
      </c>
      <c r="AG160" s="229">
        <v>3</v>
      </c>
      <c r="AH160" s="63"/>
      <c r="AI160" s="287"/>
      <c r="AZ160" s="67" t="s">
        <v>0</v>
      </c>
      <c r="BA160" s="69">
        <f>IF(SUM(BA161:BA162)=0,1,0)</f>
        <v>1</v>
      </c>
      <c r="BI160" s="33" t="s">
        <v>0</v>
      </c>
      <c r="BJ160" s="152" t="s">
        <v>1629</v>
      </c>
      <c r="BK160" s="17"/>
      <c r="BL160" s="25"/>
      <c r="BM160" s="25"/>
      <c r="BN160" s="25"/>
      <c r="BO160" s="25"/>
      <c r="BP160" s="25"/>
      <c r="BQ160" s="27"/>
      <c r="BR160" s="27"/>
      <c r="BS160" s="27"/>
      <c r="BT160" s="27"/>
      <c r="BU160" s="27"/>
      <c r="BV160" s="27"/>
      <c r="BW160" s="27"/>
      <c r="BX160" s="27"/>
      <c r="BY160" s="27"/>
      <c r="BZ160" s="27"/>
      <c r="CA160" s="27"/>
      <c r="CB160" s="27"/>
      <c r="CC160" s="70"/>
      <c r="CD160" s="24"/>
    </row>
    <row r="161" spans="1:105" ht="15.75" customHeight="1" thickBot="1">
      <c r="A161" s="197"/>
      <c r="B161" s="432" t="s">
        <v>546</v>
      </c>
      <c r="C161" s="78"/>
      <c r="D161" s="78"/>
      <c r="E161" s="1133" t="str">
        <f>IF(AND(E159="",E160=""),"",(E159+E160))</f>
        <v/>
      </c>
      <c r="F161" s="1134"/>
      <c r="G161" s="1135"/>
      <c r="H161" s="1141" t="s">
        <v>274</v>
      </c>
      <c r="I161" s="1142"/>
      <c r="J161" s="443" t="s">
        <v>521</v>
      </c>
      <c r="K161" s="176"/>
      <c r="L161" s="443"/>
      <c r="M161" s="443"/>
      <c r="N161" s="443"/>
      <c r="O161" s="443"/>
      <c r="P161" s="443"/>
      <c r="Q161" s="443"/>
      <c r="R161" s="443"/>
      <c r="S161" s="443"/>
      <c r="T161" s="443"/>
      <c r="U161" s="443"/>
      <c r="V161" s="443"/>
      <c r="W161" s="443"/>
      <c r="X161" s="444"/>
      <c r="AA161" s="229" t="s">
        <v>647</v>
      </c>
      <c r="AB161" s="237">
        <f>SUM(AB158:AB160)</f>
        <v>1</v>
      </c>
      <c r="AC161" s="229"/>
      <c r="AD161" s="229"/>
      <c r="AE161" s="229" t="s">
        <v>647</v>
      </c>
      <c r="AF161" s="237">
        <f ca="1">IF(SUM(AF157:AF160)=0,"",(SUM(AF157:AF160)))</f>
        <v>1</v>
      </c>
      <c r="AG161" s="229"/>
      <c r="AH161" s="63"/>
      <c r="AI161" s="287"/>
      <c r="AJ161" s="287"/>
      <c r="AK161" s="287"/>
      <c r="AL161" s="287"/>
      <c r="AN161" s="289"/>
      <c r="AO161" s="289"/>
      <c r="AP161" s="45"/>
      <c r="AQ161" s="45"/>
      <c r="AR161" s="45"/>
      <c r="AT161" s="107"/>
      <c r="AU161" s="45"/>
      <c r="AZ161" s="64" t="s">
        <v>1</v>
      </c>
      <c r="BA161" s="84">
        <f>IF(AND(E163&gt;=20,E163&lt;30),1,0)</f>
        <v>0</v>
      </c>
    </row>
    <row r="162" spans="1:105" ht="15.75" customHeight="1" thickBot="1">
      <c r="A162" s="197"/>
      <c r="B162" s="432" t="s">
        <v>529</v>
      </c>
      <c r="C162" s="78"/>
      <c r="D162" s="78"/>
      <c r="E162" s="1262" t="str">
        <f>IF(建築物の概要!E23="","",IF(P158=AA158,建築物の概要!E23,""))</f>
        <v/>
      </c>
      <c r="F162" s="1263"/>
      <c r="G162" s="1264"/>
      <c r="H162" s="1141" t="s">
        <v>274</v>
      </c>
      <c r="I162" s="1142"/>
      <c r="J162" s="558" t="s">
        <v>426</v>
      </c>
      <c r="K162" s="443"/>
      <c r="L162" s="443"/>
      <c r="M162" s="443"/>
      <c r="N162" s="443"/>
      <c r="O162" s="443"/>
      <c r="P162" s="443"/>
      <c r="Q162" s="443"/>
      <c r="R162" s="443"/>
      <c r="S162" s="443"/>
      <c r="T162" s="443"/>
      <c r="U162" s="443"/>
      <c r="V162" s="443"/>
      <c r="W162" s="443"/>
      <c r="X162" s="444"/>
      <c r="AA162" s="63"/>
      <c r="AB162" s="63"/>
      <c r="AC162" s="63"/>
      <c r="AD162" s="63"/>
      <c r="AE162" s="63"/>
      <c r="AF162" s="63"/>
      <c r="AG162" s="63"/>
      <c r="AH162" s="63"/>
      <c r="AI162" s="287"/>
      <c r="AJ162" s="287"/>
      <c r="AK162" s="287"/>
      <c r="AL162" s="287"/>
      <c r="AN162" s="289"/>
      <c r="AO162" s="289"/>
      <c r="AP162" s="45"/>
      <c r="AQ162" s="45"/>
      <c r="AR162" s="45"/>
      <c r="AT162" s="107"/>
      <c r="AU162" s="45"/>
      <c r="AZ162" s="66" t="s">
        <v>2</v>
      </c>
      <c r="BA162" s="86">
        <f>IF(E163="",0,IF(E163&gt;=30,1,0))</f>
        <v>0</v>
      </c>
    </row>
    <row r="163" spans="1:105" ht="15.75" customHeight="1" thickBot="1">
      <c r="A163" s="477"/>
      <c r="B163" s="1212" t="s">
        <v>535</v>
      </c>
      <c r="C163" s="1219"/>
      <c r="D163" s="1220"/>
      <c r="E163" s="1199" t="str">
        <f>IF(E161="","",IFERROR(ROUNDDOWN((E161/E162)*100,1),""))</f>
        <v/>
      </c>
      <c r="F163" s="1200"/>
      <c r="G163" s="1201"/>
      <c r="H163" s="1141" t="s">
        <v>591</v>
      </c>
      <c r="I163" s="1142"/>
      <c r="J163" s="452" t="s">
        <v>547</v>
      </c>
      <c r="K163" s="158"/>
      <c r="L163" s="452"/>
      <c r="M163" s="452"/>
      <c r="N163" s="452"/>
      <c r="O163" s="452"/>
      <c r="P163" s="452"/>
      <c r="Q163" s="452"/>
      <c r="R163" s="452"/>
      <c r="S163" s="452"/>
      <c r="T163" s="452"/>
      <c r="U163" s="452"/>
      <c r="V163" s="452"/>
      <c r="W163" s="452"/>
      <c r="X163" s="559"/>
      <c r="AA163" s="63"/>
      <c r="AB163" s="63"/>
      <c r="AC163" s="63"/>
      <c r="AD163" s="63"/>
      <c r="AE163" s="63"/>
      <c r="AF163" s="63"/>
      <c r="AG163" s="63"/>
      <c r="AH163" s="63"/>
      <c r="AI163" s="287"/>
      <c r="AJ163" s="287"/>
      <c r="AK163" s="287"/>
      <c r="AL163" s="287"/>
      <c r="AN163" s="289"/>
      <c r="AO163" s="289"/>
      <c r="AP163" s="45"/>
      <c r="AQ163" s="45"/>
      <c r="AR163" s="45"/>
      <c r="AT163" s="107"/>
      <c r="AU163" s="45"/>
    </row>
    <row r="164" spans="1:105" ht="8.25" customHeight="1" thickBot="1">
      <c r="A164" s="477"/>
      <c r="B164" s="65"/>
      <c r="C164" s="65"/>
      <c r="D164" s="65"/>
      <c r="E164" s="176"/>
      <c r="F164" s="176"/>
      <c r="G164" s="176"/>
      <c r="H164" s="176"/>
      <c r="I164" s="176"/>
      <c r="J164" s="176"/>
      <c r="K164" s="176"/>
      <c r="L164" s="176"/>
      <c r="M164" s="176"/>
      <c r="N164" s="176"/>
      <c r="O164" s="176"/>
      <c r="P164" s="176"/>
      <c r="Q164" s="176"/>
      <c r="R164" s="176"/>
      <c r="S164" s="176"/>
      <c r="T164" s="176"/>
      <c r="U164" s="176"/>
      <c r="V164" s="176"/>
      <c r="W164" s="176"/>
      <c r="X164" s="176"/>
      <c r="AA164" s="229"/>
      <c r="AB164" s="236"/>
      <c r="AC164" s="229" t="s">
        <v>649</v>
      </c>
      <c r="AD164" s="229"/>
      <c r="AE164" s="248"/>
      <c r="AF164" s="229"/>
      <c r="AG164" s="229">
        <v>0</v>
      </c>
      <c r="AH164" s="63"/>
      <c r="AI164" s="287"/>
      <c r="AJ164" s="287"/>
      <c r="AK164" s="287"/>
      <c r="AL164" s="287"/>
      <c r="AN164" s="289"/>
      <c r="AO164" s="289"/>
      <c r="AP164" s="45"/>
      <c r="AQ164" s="45"/>
      <c r="AR164" s="45"/>
      <c r="AT164" s="107"/>
      <c r="AU164" s="45"/>
    </row>
    <row r="165" spans="1:105" ht="15.75" customHeight="1" thickBot="1">
      <c r="A165" s="477"/>
      <c r="B165" s="73" t="s">
        <v>1355</v>
      </c>
      <c r="C165" s="56"/>
      <c r="D165" s="56"/>
      <c r="E165" s="56"/>
      <c r="F165" s="56"/>
      <c r="G165" s="56"/>
      <c r="H165" s="56"/>
      <c r="I165" s="56"/>
      <c r="J165" s="56"/>
      <c r="K165" s="56"/>
      <c r="L165" s="56"/>
      <c r="M165" s="56"/>
      <c r="N165" s="56"/>
      <c r="O165" s="56"/>
      <c r="P165" s="1143" t="s">
        <v>4</v>
      </c>
      <c r="Q165" s="1144"/>
      <c r="R165" s="1144"/>
      <c r="S165" s="1144"/>
      <c r="T165" s="1145"/>
      <c r="U165" s="1146" t="str">
        <f ca="1">IF(P165&lt;&gt;AA5,"",OFFSET(BA167,MATCH(1,BA167:BA169,0)-1,-1,1,1))</f>
        <v>段階1</v>
      </c>
      <c r="V165" s="1147"/>
      <c r="W165" s="1147"/>
      <c r="X165" s="1148"/>
      <c r="AA165" s="111" t="s">
        <v>4</v>
      </c>
      <c r="AB165" s="236">
        <f>IF(P165=AA165,1,0)</f>
        <v>1</v>
      </c>
      <c r="AC165" s="229">
        <v>1</v>
      </c>
      <c r="AD165" s="229"/>
      <c r="AE165" s="182" t="s">
        <v>0</v>
      </c>
      <c r="AF165" s="236">
        <f ca="1">IF(U165=AE165,1,0)</f>
        <v>1</v>
      </c>
      <c r="AG165" s="229">
        <v>1</v>
      </c>
      <c r="AJ165" s="287"/>
      <c r="AK165" s="287"/>
      <c r="AL165" s="287"/>
      <c r="AN165" s="289"/>
      <c r="AO165" s="289"/>
      <c r="AP165" s="45"/>
      <c r="AQ165" s="45"/>
      <c r="AR165" s="45"/>
      <c r="AT165" s="107"/>
      <c r="AU165" s="45"/>
      <c r="AZ165" s="83" t="str">
        <f>B165</f>
        <v>イ　高木等による緑化</v>
      </c>
      <c r="BH165" s="674" t="s">
        <v>1686</v>
      </c>
      <c r="BI165" s="35" t="s">
        <v>2</v>
      </c>
      <c r="BJ165" s="447" t="s">
        <v>1670</v>
      </c>
      <c r="BK165" s="36"/>
      <c r="BL165" s="34"/>
      <c r="BM165" s="34"/>
      <c r="BN165" s="34"/>
      <c r="BO165" s="34"/>
      <c r="BP165" s="34"/>
      <c r="BQ165" s="210"/>
      <c r="BR165" s="210"/>
      <c r="BS165" s="210"/>
      <c r="BT165" s="210"/>
      <c r="BU165" s="210"/>
      <c r="BV165" s="210"/>
      <c r="BW165" s="210"/>
      <c r="BX165" s="210"/>
      <c r="BY165" s="210"/>
      <c r="BZ165" s="210"/>
      <c r="CA165" s="210"/>
      <c r="CB165" s="210"/>
      <c r="CC165" s="71"/>
      <c r="CD165" s="72"/>
      <c r="CF165" s="178" t="s">
        <v>10</v>
      </c>
      <c r="CG165" s="1124" t="s">
        <v>1680</v>
      </c>
      <c r="CH165" s="1125"/>
      <c r="CI165" s="1125"/>
      <c r="CJ165" s="1125"/>
      <c r="CK165" s="1125"/>
      <c r="CL165" s="1125"/>
      <c r="CM165" s="1125"/>
      <c r="CN165" s="1125"/>
      <c r="CO165" s="1125"/>
      <c r="CP165" s="1125"/>
      <c r="CQ165" s="1125"/>
      <c r="CR165" s="1125"/>
      <c r="CS165" s="1125"/>
      <c r="CT165" s="1125"/>
      <c r="CU165" s="1125"/>
      <c r="CV165" s="1125"/>
      <c r="CW165" s="1125"/>
      <c r="CX165" s="1125"/>
      <c r="CY165" s="1125"/>
      <c r="CZ165" s="1125"/>
      <c r="DA165" s="1126"/>
    </row>
    <row r="166" spans="1:105" ht="15.75" customHeight="1" thickBot="1">
      <c r="A166" s="477"/>
      <c r="B166" s="1265" t="s">
        <v>1129</v>
      </c>
      <c r="C166" s="1266"/>
      <c r="D166" s="1266"/>
      <c r="E166" s="1266"/>
      <c r="F166" s="1266"/>
      <c r="G166" s="560"/>
      <c r="H166" s="560"/>
      <c r="I166" s="560"/>
      <c r="J166" s="560"/>
      <c r="K166" s="560"/>
      <c r="L166" s="560"/>
      <c r="M166" s="560"/>
      <c r="N166" s="560"/>
      <c r="O166" s="560"/>
      <c r="P166" s="1260">
        <f>IF(P165&lt;&gt;AA165,"",IF(E167&lt;30,0,IF(AND(E167&gt;=30,E168&gt;=50),2,1)))</f>
        <v>0</v>
      </c>
      <c r="Q166" s="1261"/>
      <c r="R166" s="1261"/>
      <c r="S166" s="1261"/>
      <c r="T166" s="1261"/>
      <c r="U166" s="1259" t="s">
        <v>223</v>
      </c>
      <c r="V166" s="1259"/>
      <c r="W166" s="913"/>
      <c r="X166" s="561"/>
      <c r="AA166" s="230" t="s">
        <v>5</v>
      </c>
      <c r="AB166" s="236">
        <f>IF(P165=AA166,2,0)</f>
        <v>0</v>
      </c>
      <c r="AC166" s="229">
        <v>2</v>
      </c>
      <c r="AD166" s="229"/>
      <c r="AE166" s="182" t="s">
        <v>1</v>
      </c>
      <c r="AF166" s="236">
        <f ca="1">IF(U165=AE166,2,0)</f>
        <v>0</v>
      </c>
      <c r="AG166" s="229">
        <v>2</v>
      </c>
      <c r="AT166" s="107">
        <f>P166</f>
        <v>0</v>
      </c>
      <c r="AU166" s="83" t="s">
        <v>1089</v>
      </c>
      <c r="AZ166" s="83" t="s">
        <v>117</v>
      </c>
      <c r="BI166" s="15" t="s">
        <v>1</v>
      </c>
      <c r="BJ166" s="658" t="s">
        <v>1671</v>
      </c>
      <c r="BK166" s="32"/>
      <c r="BL166" s="16"/>
      <c r="BM166" s="16"/>
      <c r="BN166" s="16"/>
      <c r="BO166" s="16"/>
      <c r="BP166" s="16"/>
      <c r="BQ166" s="26"/>
      <c r="BR166" s="26"/>
      <c r="BS166" s="26"/>
      <c r="BT166" s="26"/>
      <c r="BU166" s="26"/>
      <c r="BV166" s="26"/>
      <c r="BW166" s="26"/>
      <c r="BX166" s="26"/>
      <c r="BY166" s="26"/>
      <c r="BZ166" s="26"/>
      <c r="CA166" s="26"/>
      <c r="CB166" s="26"/>
      <c r="CC166" s="22"/>
      <c r="CD166" s="23"/>
      <c r="CF166" s="179">
        <v>1</v>
      </c>
      <c r="CG166" s="71" t="s">
        <v>595</v>
      </c>
      <c r="CH166" s="71"/>
      <c r="CI166" s="71"/>
      <c r="CJ166" s="71"/>
      <c r="CK166" s="71"/>
      <c r="CL166" s="71"/>
      <c r="CM166" s="71"/>
      <c r="CN166" s="71"/>
      <c r="CO166" s="71"/>
      <c r="CP166" s="71"/>
      <c r="CQ166" s="71"/>
      <c r="CR166" s="71"/>
      <c r="CS166" s="71"/>
      <c r="CT166" s="71"/>
      <c r="CU166" s="71"/>
      <c r="CV166" s="71"/>
      <c r="CW166" s="71"/>
      <c r="CX166" s="71"/>
      <c r="CY166" s="71"/>
      <c r="CZ166" s="71"/>
      <c r="DA166" s="72"/>
    </row>
    <row r="167" spans="1:105" ht="15.75" customHeight="1" thickBot="1">
      <c r="A167" s="477"/>
      <c r="B167" s="98" t="s">
        <v>1131</v>
      </c>
      <c r="C167" s="138"/>
      <c r="D167" s="138"/>
      <c r="E167" s="1254"/>
      <c r="F167" s="1255"/>
      <c r="G167" s="1256"/>
      <c r="H167" s="1141" t="s">
        <v>274</v>
      </c>
      <c r="I167" s="1142"/>
      <c r="J167" s="558"/>
      <c r="K167" s="483"/>
      <c r="L167" s="483"/>
      <c r="M167" s="483"/>
      <c r="N167" s="483"/>
      <c r="O167" s="483"/>
      <c r="P167" s="483"/>
      <c r="Q167" s="483"/>
      <c r="R167" s="483"/>
      <c r="S167" s="483"/>
      <c r="T167" s="176"/>
      <c r="U167" s="176"/>
      <c r="V167" s="483"/>
      <c r="W167" s="483"/>
      <c r="X167" s="565"/>
      <c r="AA167" s="231" t="s">
        <v>648</v>
      </c>
      <c r="AB167" s="236">
        <f>IF(P165=AA167,4,0)</f>
        <v>0</v>
      </c>
      <c r="AC167" s="229">
        <v>4</v>
      </c>
      <c r="AD167" s="229"/>
      <c r="AE167" s="181" t="s">
        <v>2</v>
      </c>
      <c r="AF167" s="236">
        <f ca="1">IF(U165=AE167,3,0)</f>
        <v>0</v>
      </c>
      <c r="AG167" s="229">
        <v>3</v>
      </c>
      <c r="AH167" s="63"/>
      <c r="AI167" s="287"/>
      <c r="AZ167" s="67" t="s">
        <v>0</v>
      </c>
      <c r="BA167" s="69">
        <f>IF(SUM(BA168:BA169)=0,1,0)</f>
        <v>1</v>
      </c>
      <c r="BI167" s="33" t="s">
        <v>0</v>
      </c>
      <c r="BJ167" s="152" t="s">
        <v>1629</v>
      </c>
      <c r="BK167" s="17"/>
      <c r="BL167" s="25"/>
      <c r="BM167" s="25"/>
      <c r="BN167" s="25"/>
      <c r="BO167" s="25"/>
      <c r="BP167" s="25"/>
      <c r="BQ167" s="27"/>
      <c r="BR167" s="27"/>
      <c r="BS167" s="27"/>
      <c r="BT167" s="27"/>
      <c r="BU167" s="27"/>
      <c r="BV167" s="27"/>
      <c r="BW167" s="27"/>
      <c r="BX167" s="27"/>
      <c r="BY167" s="27"/>
      <c r="BZ167" s="27"/>
      <c r="CA167" s="27"/>
      <c r="CB167" s="27"/>
      <c r="CC167" s="70"/>
      <c r="CD167" s="24"/>
      <c r="CF167" s="177">
        <v>2</v>
      </c>
      <c r="CG167" s="70" t="s">
        <v>596</v>
      </c>
      <c r="CH167" s="70"/>
      <c r="CI167" s="70"/>
      <c r="CJ167" s="70"/>
      <c r="CK167" s="70"/>
      <c r="CL167" s="70"/>
      <c r="CM167" s="70"/>
      <c r="CN167" s="70"/>
      <c r="CO167" s="70"/>
      <c r="CP167" s="70"/>
      <c r="CQ167" s="70"/>
      <c r="CR167" s="70"/>
      <c r="CS167" s="70"/>
      <c r="CT167" s="70"/>
      <c r="CU167" s="70"/>
      <c r="CV167" s="70"/>
      <c r="CW167" s="70"/>
      <c r="CX167" s="70"/>
      <c r="CY167" s="70"/>
      <c r="CZ167" s="70"/>
      <c r="DA167" s="24"/>
    </row>
    <row r="168" spans="1:105" ht="15.75" customHeight="1" thickBot="1">
      <c r="A168" s="197"/>
      <c r="B168" s="99" t="s">
        <v>1130</v>
      </c>
      <c r="C168" s="139"/>
      <c r="D168" s="139"/>
      <c r="E168" s="1199" t="str">
        <f>IF(E167="","",IFERROR(ROUNDDOWN((E167/E160)*100,1),""))</f>
        <v/>
      </c>
      <c r="F168" s="1200"/>
      <c r="G168" s="1201"/>
      <c r="H168" s="1141" t="s">
        <v>591</v>
      </c>
      <c r="I168" s="1142"/>
      <c r="J168" s="563" t="s">
        <v>1708</v>
      </c>
      <c r="K168" s="452"/>
      <c r="L168" s="484"/>
      <c r="M168" s="484"/>
      <c r="N168" s="484"/>
      <c r="O168" s="484"/>
      <c r="P168" s="484"/>
      <c r="Q168" s="484"/>
      <c r="R168" s="484"/>
      <c r="S168" s="484"/>
      <c r="T168" s="484"/>
      <c r="U168" s="484"/>
      <c r="V168" s="484"/>
      <c r="W168" s="484"/>
      <c r="X168" s="937"/>
      <c r="Z168" s="65"/>
      <c r="AA168" s="229" t="s">
        <v>647</v>
      </c>
      <c r="AB168" s="237">
        <f>SUM(AB165:AB167)</f>
        <v>1</v>
      </c>
      <c r="AC168" s="229"/>
      <c r="AD168" s="229"/>
      <c r="AE168" s="229" t="s">
        <v>647</v>
      </c>
      <c r="AF168" s="237">
        <f ca="1">IF(SUM(AF164:AF167)=0,"",(SUM(AF164:AF167)))</f>
        <v>1</v>
      </c>
      <c r="AG168" s="229"/>
      <c r="AH168" s="63"/>
      <c r="AI168" s="287"/>
      <c r="AJ168" s="287"/>
      <c r="AK168" s="287"/>
      <c r="AL168" s="287"/>
      <c r="AN168" s="289"/>
      <c r="AO168" s="289"/>
      <c r="AP168" s="45"/>
      <c r="AQ168" s="45"/>
      <c r="AR168" s="45"/>
      <c r="AT168" s="107"/>
      <c r="AU168" s="45"/>
      <c r="AZ168" s="64" t="s">
        <v>1</v>
      </c>
      <c r="BA168" s="84">
        <f>IF(AT174=1,1,0)</f>
        <v>0</v>
      </c>
      <c r="CF168" s="178" t="s">
        <v>10</v>
      </c>
      <c r="CG168" s="1124" t="s">
        <v>1681</v>
      </c>
      <c r="CH168" s="1125"/>
      <c r="CI168" s="1125"/>
      <c r="CJ168" s="1125"/>
      <c r="CK168" s="1125"/>
      <c r="CL168" s="1125"/>
      <c r="CM168" s="1125"/>
      <c r="CN168" s="1125"/>
      <c r="CO168" s="1125"/>
      <c r="CP168" s="1125"/>
      <c r="CQ168" s="1125"/>
      <c r="CR168" s="1125"/>
      <c r="CS168" s="1125"/>
      <c r="CT168" s="1125"/>
      <c r="CU168" s="1125"/>
      <c r="CV168" s="1125"/>
      <c r="CW168" s="1125"/>
      <c r="CX168" s="1125"/>
      <c r="CY168" s="1125"/>
      <c r="CZ168" s="1125"/>
      <c r="DA168" s="1126"/>
    </row>
    <row r="169" spans="1:105" ht="15.75" customHeight="1" thickBot="1">
      <c r="A169" s="197"/>
      <c r="B169" s="98" t="s">
        <v>522</v>
      </c>
      <c r="C169" s="138"/>
      <c r="D169" s="138"/>
      <c r="E169" s="483"/>
      <c r="F169" s="483"/>
      <c r="G169" s="483"/>
      <c r="H169" s="483"/>
      <c r="I169" s="483"/>
      <c r="J169" s="483"/>
      <c r="K169" s="483"/>
      <c r="L169" s="483"/>
      <c r="M169" s="483"/>
      <c r="N169" s="483"/>
      <c r="O169" s="483"/>
      <c r="P169" s="1257">
        <f>IF(P165&lt;&gt;AA165,"",IF(E171&lt;30,0,IF(E171="",0,IF(AND(E171&gt;=30,E172=AI103),2,1))))</f>
        <v>0</v>
      </c>
      <c r="Q169" s="1258"/>
      <c r="R169" s="1258"/>
      <c r="S169" s="1258"/>
      <c r="T169" s="1258"/>
      <c r="U169" s="1259" t="s">
        <v>223</v>
      </c>
      <c r="V169" s="1259"/>
      <c r="W169" s="913"/>
      <c r="X169" s="564"/>
      <c r="Z169" s="65"/>
      <c r="AA169" s="63"/>
      <c r="AB169" s="63"/>
      <c r="AC169" s="63"/>
      <c r="AD169" s="63"/>
      <c r="AE169" s="63"/>
      <c r="AF169" s="63"/>
      <c r="AG169" s="63"/>
      <c r="AH169" s="63"/>
      <c r="AI169" s="287"/>
      <c r="AJ169" s="287"/>
      <c r="AK169" s="287"/>
      <c r="AL169" s="287"/>
      <c r="AN169" s="289"/>
      <c r="AO169" s="289"/>
      <c r="AP169" s="45"/>
      <c r="AQ169" s="45"/>
      <c r="AR169" s="45"/>
      <c r="AT169" s="107">
        <f>P169</f>
        <v>0</v>
      </c>
      <c r="AU169" s="83" t="s">
        <v>1089</v>
      </c>
      <c r="AZ169" s="66" t="s">
        <v>2</v>
      </c>
      <c r="BA169" s="86">
        <f>IF(AT174&gt;=2,1,0)</f>
        <v>0</v>
      </c>
      <c r="CF169" s="180">
        <v>1</v>
      </c>
      <c r="CG169" s="37" t="s">
        <v>1683</v>
      </c>
      <c r="CH169" s="71"/>
      <c r="CI169" s="71"/>
      <c r="CJ169" s="71"/>
      <c r="CK169" s="71"/>
      <c r="CL169" s="71"/>
      <c r="CM169" s="71"/>
      <c r="CN169" s="71"/>
      <c r="CO169" s="71"/>
      <c r="CP169" s="71"/>
      <c r="CQ169" s="71"/>
      <c r="CR169" s="71"/>
      <c r="CS169" s="71"/>
      <c r="CT169" s="71"/>
      <c r="CU169" s="71"/>
      <c r="CV169" s="71"/>
      <c r="CW169" s="71"/>
      <c r="CX169" s="71"/>
      <c r="CY169" s="71"/>
      <c r="CZ169" s="80"/>
      <c r="DA169" s="69"/>
    </row>
    <row r="170" spans="1:105" ht="15.75" customHeight="1" thickBot="1">
      <c r="A170" s="197"/>
      <c r="B170" s="98" t="s">
        <v>623</v>
      </c>
      <c r="C170" s="138"/>
      <c r="D170" s="138"/>
      <c r="E170" s="1254"/>
      <c r="F170" s="1255"/>
      <c r="G170" s="1256"/>
      <c r="H170" s="1141" t="s">
        <v>274</v>
      </c>
      <c r="I170" s="1142"/>
      <c r="J170" s="558"/>
      <c r="K170" s="483"/>
      <c r="L170" s="483"/>
      <c r="M170" s="483"/>
      <c r="N170" s="483"/>
      <c r="O170" s="483"/>
      <c r="P170" s="176"/>
      <c r="Q170" s="176"/>
      <c r="R170" s="176"/>
      <c r="S170" s="176"/>
      <c r="T170" s="176"/>
      <c r="U170" s="176"/>
      <c r="V170" s="483"/>
      <c r="W170" s="483"/>
      <c r="X170" s="565"/>
      <c r="Y170" s="65"/>
      <c r="Z170" s="65"/>
      <c r="AA170" s="63"/>
      <c r="AB170" s="63"/>
      <c r="AC170" s="63"/>
      <c r="AD170" s="63"/>
      <c r="AE170" s="63"/>
      <c r="AF170" s="63"/>
      <c r="AG170" s="63"/>
      <c r="AH170" s="63"/>
      <c r="AI170" s="287"/>
      <c r="AJ170" s="287"/>
      <c r="AK170" s="287"/>
      <c r="AL170" s="287"/>
      <c r="AN170" s="289"/>
      <c r="AO170" s="289"/>
      <c r="AP170" s="45"/>
      <c r="AQ170" s="45"/>
      <c r="AR170" s="45"/>
      <c r="AU170" s="45"/>
      <c r="CF170" s="173">
        <v>2</v>
      </c>
      <c r="CG170" s="66" t="s">
        <v>597</v>
      </c>
      <c r="CH170" s="85"/>
      <c r="CI170" s="85"/>
      <c r="CJ170" s="85"/>
      <c r="CK170" s="85"/>
      <c r="CL170" s="85"/>
      <c r="CM170" s="85"/>
      <c r="CN170" s="85"/>
      <c r="CO170" s="85"/>
      <c r="CP170" s="85"/>
      <c r="CQ170" s="85"/>
      <c r="CR170" s="85"/>
      <c r="CS170" s="85"/>
      <c r="CT170" s="85"/>
      <c r="CU170" s="85"/>
      <c r="CV170" s="85"/>
      <c r="CW170" s="85"/>
      <c r="CX170" s="85"/>
      <c r="CY170" s="85"/>
      <c r="CZ170" s="70"/>
      <c r="DA170" s="24"/>
    </row>
    <row r="171" spans="1:105" ht="15.75" customHeight="1" thickBot="1">
      <c r="A171" s="197"/>
      <c r="B171" s="98" t="s">
        <v>1456</v>
      </c>
      <c r="C171" s="138"/>
      <c r="D171" s="138"/>
      <c r="E171" s="1199" t="str">
        <f>IF(E170="","",IFERROR(ROUNDDOWN((E170/E161)*100,1),""))</f>
        <v/>
      </c>
      <c r="F171" s="1200"/>
      <c r="G171" s="1201"/>
      <c r="H171" s="1141" t="s">
        <v>591</v>
      </c>
      <c r="I171" s="1142"/>
      <c r="J171" s="558" t="s">
        <v>1786</v>
      </c>
      <c r="K171" s="443"/>
      <c r="L171" s="483"/>
      <c r="M171" s="483"/>
      <c r="N171" s="483"/>
      <c r="O171" s="483"/>
      <c r="P171" s="483"/>
      <c r="Q171" s="483"/>
      <c r="R171" s="483"/>
      <c r="S171" s="483"/>
      <c r="T171" s="483"/>
      <c r="U171" s="483"/>
      <c r="V171" s="483"/>
      <c r="W171" s="483"/>
      <c r="X171" s="565"/>
      <c r="Y171" s="65"/>
      <c r="Z171" s="65"/>
      <c r="AA171" s="63"/>
      <c r="AB171" s="63"/>
      <c r="AC171" s="63"/>
      <c r="AD171" s="63"/>
      <c r="AE171" s="63"/>
      <c r="AF171" s="63"/>
      <c r="AG171" s="63"/>
      <c r="AH171" s="63"/>
      <c r="AI171" s="287"/>
      <c r="AJ171" s="287"/>
      <c r="AK171" s="287"/>
      <c r="AL171" s="287"/>
      <c r="AN171" s="289"/>
      <c r="AO171" s="289"/>
      <c r="AP171" s="45"/>
      <c r="AQ171" s="45"/>
      <c r="AR171" s="45"/>
      <c r="AT171" s="107"/>
      <c r="AU171" s="45"/>
      <c r="CF171" s="178" t="s">
        <v>10</v>
      </c>
      <c r="CG171" s="1124" t="s">
        <v>1682</v>
      </c>
      <c r="CH171" s="1125"/>
      <c r="CI171" s="1125"/>
      <c r="CJ171" s="1125"/>
      <c r="CK171" s="1125"/>
      <c r="CL171" s="1125"/>
      <c r="CM171" s="1125"/>
      <c r="CN171" s="1125"/>
      <c r="CO171" s="1125"/>
      <c r="CP171" s="1125"/>
      <c r="CQ171" s="1125"/>
      <c r="CR171" s="1125"/>
      <c r="CS171" s="1125"/>
      <c r="CT171" s="1125"/>
      <c r="CU171" s="1125"/>
      <c r="CV171" s="1125"/>
      <c r="CW171" s="1125"/>
      <c r="CX171" s="1125"/>
      <c r="CY171" s="1125"/>
      <c r="CZ171" s="1125"/>
      <c r="DA171" s="1126"/>
    </row>
    <row r="172" spans="1:105" ht="15.75" customHeight="1" thickBot="1">
      <c r="A172" s="197"/>
      <c r="B172" s="98" t="s">
        <v>646</v>
      </c>
      <c r="C172" s="138"/>
      <c r="D172" s="138"/>
      <c r="E172" s="1143"/>
      <c r="F172" s="1144"/>
      <c r="G172" s="1144"/>
      <c r="H172" s="1144"/>
      <c r="I172" s="1145"/>
      <c r="J172" s="206"/>
      <c r="K172" s="935"/>
      <c r="L172" s="935"/>
      <c r="M172" s="935"/>
      <c r="N172" s="935"/>
      <c r="O172" s="935"/>
      <c r="P172" s="935"/>
      <c r="Q172" s="935"/>
      <c r="R172" s="935"/>
      <c r="S172" s="935"/>
      <c r="T172" s="935"/>
      <c r="U172" s="935"/>
      <c r="V172" s="935"/>
      <c r="W172" s="935"/>
      <c r="X172" s="146"/>
      <c r="Y172" s="65"/>
      <c r="Z172" s="65"/>
      <c r="AA172" s="63"/>
      <c r="AB172" s="63"/>
      <c r="AC172" s="63"/>
      <c r="AD172" s="63"/>
      <c r="AE172" s="63"/>
      <c r="AF172" s="63"/>
      <c r="AG172" s="63"/>
      <c r="AH172" s="63"/>
      <c r="AI172" s="287"/>
      <c r="AJ172" s="287"/>
      <c r="AK172" s="287"/>
      <c r="AL172" s="287"/>
      <c r="AN172" s="289"/>
      <c r="AO172" s="289"/>
      <c r="AP172" s="45"/>
      <c r="AQ172" s="45"/>
      <c r="AR172" s="45"/>
      <c r="AS172" s="118" t="str">
        <f>B172</f>
        <v>　   c 5mを超える高木の有無</v>
      </c>
      <c r="AT172" s="251" t="str">
        <f>IF(E172="","",IF(E172="有",1,0))</f>
        <v/>
      </c>
      <c r="AU172" s="43" t="s">
        <v>919</v>
      </c>
      <c r="CF172" s="180">
        <v>1</v>
      </c>
      <c r="CG172" s="37" t="s">
        <v>598</v>
      </c>
      <c r="CH172" s="71"/>
      <c r="CI172" s="71"/>
      <c r="CJ172" s="71"/>
      <c r="CK172" s="71"/>
      <c r="CL172" s="71"/>
      <c r="CM172" s="71"/>
      <c r="CN172" s="71"/>
      <c r="CO172" s="71"/>
      <c r="CP172" s="71"/>
      <c r="CQ172" s="71"/>
      <c r="CR172" s="71"/>
      <c r="CS172" s="71"/>
      <c r="CT172" s="71"/>
      <c r="CU172" s="71"/>
      <c r="CV172" s="71"/>
      <c r="CW172" s="71"/>
      <c r="CX172" s="71"/>
      <c r="CY172" s="71"/>
      <c r="CZ172" s="71"/>
      <c r="DA172" s="72"/>
    </row>
    <row r="173" spans="1:105" ht="15.75" customHeight="1" thickBot="1">
      <c r="A173" s="197"/>
      <c r="B173" s="114" t="s">
        <v>548</v>
      </c>
      <c r="C173" s="137"/>
      <c r="D173" s="140"/>
      <c r="E173" s="483"/>
      <c r="F173" s="560"/>
      <c r="G173" s="560"/>
      <c r="H173" s="560"/>
      <c r="I173" s="560"/>
      <c r="J173" s="560"/>
      <c r="K173" s="560"/>
      <c r="L173" s="560"/>
      <c r="M173" s="560"/>
      <c r="N173" s="560"/>
      <c r="O173" s="560"/>
      <c r="P173" s="1251">
        <f>IF(P165&lt;&gt;AA165,"",IF(E174&lt;50,0,IF(E174&gt;=300,2,IF(AND(E174&gt;=50,E175=AI103),2,1))))</f>
        <v>0</v>
      </c>
      <c r="Q173" s="1252"/>
      <c r="R173" s="1252"/>
      <c r="S173" s="1252"/>
      <c r="T173" s="1252"/>
      <c r="U173" s="1253" t="s">
        <v>223</v>
      </c>
      <c r="V173" s="1253"/>
      <c r="W173" s="913"/>
      <c r="X173" s="564"/>
      <c r="Y173" s="65"/>
      <c r="Z173" s="65"/>
      <c r="AA173" s="63"/>
      <c r="AB173" s="63"/>
      <c r="AC173" s="63"/>
      <c r="AD173" s="63"/>
      <c r="AE173" s="63"/>
      <c r="AF173" s="63"/>
      <c r="AG173" s="63"/>
      <c r="AH173" s="63"/>
      <c r="AI173" s="287"/>
      <c r="AJ173" s="287"/>
      <c r="AK173" s="287"/>
      <c r="AL173" s="287"/>
      <c r="AN173" s="289"/>
      <c r="AO173" s="289"/>
      <c r="AP173" s="45"/>
      <c r="AQ173" s="45"/>
      <c r="AR173" s="45"/>
      <c r="AT173" s="107">
        <f>P173</f>
        <v>0</v>
      </c>
      <c r="AU173" s="83" t="s">
        <v>1089</v>
      </c>
      <c r="CF173" s="175">
        <v>2</v>
      </c>
      <c r="CG173" s="156" t="s">
        <v>599</v>
      </c>
      <c r="CH173" s="22"/>
      <c r="CI173" s="22"/>
      <c r="CJ173" s="22"/>
      <c r="CK173" s="22"/>
      <c r="CL173" s="22"/>
      <c r="CM173" s="22"/>
      <c r="CN173" s="22"/>
      <c r="CO173" s="22"/>
      <c r="CP173" s="22"/>
      <c r="CQ173" s="22"/>
      <c r="CR173" s="22"/>
      <c r="CS173" s="22"/>
      <c r="CT173" s="22"/>
      <c r="CU173" s="22"/>
      <c r="CV173" s="22"/>
      <c r="CW173" s="22"/>
      <c r="CX173" s="22"/>
      <c r="CY173" s="22"/>
      <c r="CZ173" s="22"/>
      <c r="DA173" s="23"/>
    </row>
    <row r="174" spans="1:105" ht="15.75" customHeight="1" thickBot="1">
      <c r="A174" s="197"/>
      <c r="B174" s="98" t="s">
        <v>626</v>
      </c>
      <c r="C174" s="141"/>
      <c r="D174" s="141"/>
      <c r="E174" s="1254"/>
      <c r="F174" s="1255"/>
      <c r="G174" s="1256"/>
      <c r="H174" s="1141" t="s">
        <v>274</v>
      </c>
      <c r="I174" s="1142"/>
      <c r="J174" s="558"/>
      <c r="K174" s="483"/>
      <c r="L174" s="483"/>
      <c r="M174" s="483"/>
      <c r="N174" s="483"/>
      <c r="O174" s="483"/>
      <c r="P174" s="176"/>
      <c r="Q174" s="176"/>
      <c r="R174" s="176"/>
      <c r="S174" s="176"/>
      <c r="T174" s="176"/>
      <c r="U174" s="176"/>
      <c r="V174" s="483"/>
      <c r="W174" s="483"/>
      <c r="X174" s="565"/>
      <c r="Y174" s="65"/>
      <c r="Z174" s="65"/>
      <c r="AA174" s="63"/>
      <c r="AB174" s="63"/>
      <c r="AC174" s="63"/>
      <c r="AD174" s="63"/>
      <c r="AE174" s="63"/>
      <c r="AF174" s="63"/>
      <c r="AG174" s="63"/>
      <c r="AH174" s="63"/>
      <c r="AI174" s="287"/>
      <c r="AJ174" s="287"/>
      <c r="AK174" s="287"/>
      <c r="AL174" s="287"/>
      <c r="AN174" s="289"/>
      <c r="AO174" s="289"/>
      <c r="AP174" s="45"/>
      <c r="AQ174" s="45"/>
      <c r="AR174" s="45"/>
      <c r="AS174" s="83" t="s">
        <v>118</v>
      </c>
      <c r="AT174" s="107">
        <f>AT166+AT169+AT173</f>
        <v>0</v>
      </c>
      <c r="AU174" s="83" t="s">
        <v>1089</v>
      </c>
      <c r="CF174" s="174">
        <v>2</v>
      </c>
      <c r="CG174" s="153" t="s">
        <v>600</v>
      </c>
      <c r="CH174" s="70"/>
      <c r="CI174" s="70"/>
      <c r="CJ174" s="70"/>
      <c r="CK174" s="70"/>
      <c r="CL174" s="70"/>
      <c r="CM174" s="70"/>
      <c r="CN174" s="70"/>
      <c r="CO174" s="70"/>
      <c r="CP174" s="70"/>
      <c r="CQ174" s="70"/>
      <c r="CR174" s="70"/>
      <c r="CS174" s="70"/>
      <c r="CT174" s="70"/>
      <c r="CU174" s="70"/>
      <c r="CV174" s="70"/>
      <c r="CW174" s="70"/>
      <c r="CX174" s="70"/>
      <c r="CY174" s="70"/>
      <c r="CZ174" s="70"/>
      <c r="DA174" s="24"/>
    </row>
    <row r="175" spans="1:105" ht="15.75" customHeight="1" thickBot="1">
      <c r="A175" s="197"/>
      <c r="B175" s="99" t="s">
        <v>1492</v>
      </c>
      <c r="C175" s="136"/>
      <c r="D175" s="136"/>
      <c r="E175" s="1143"/>
      <c r="F175" s="1144"/>
      <c r="G175" s="1144"/>
      <c r="H175" s="1144"/>
      <c r="I175" s="1145"/>
      <c r="J175" s="935"/>
      <c r="K175" s="484"/>
      <c r="L175" s="484"/>
      <c r="M175" s="484"/>
      <c r="N175" s="484"/>
      <c r="O175" s="484"/>
      <c r="P175" s="484"/>
      <c r="Q175" s="484"/>
      <c r="R175" s="484"/>
      <c r="S175" s="484"/>
      <c r="T175" s="484"/>
      <c r="U175" s="484"/>
      <c r="V175" s="484"/>
      <c r="W175" s="484"/>
      <c r="X175" s="937"/>
      <c r="Y175" s="65"/>
      <c r="Z175" s="65"/>
      <c r="AA175" s="63"/>
      <c r="AB175" s="63"/>
      <c r="AC175" s="63"/>
      <c r="AD175" s="63"/>
      <c r="AE175" s="63"/>
      <c r="AF175" s="63"/>
      <c r="AG175" s="63"/>
      <c r="AH175" s="63"/>
      <c r="AI175" s="287"/>
      <c r="AJ175" s="287"/>
      <c r="AK175" s="287"/>
      <c r="AL175" s="287"/>
      <c r="AN175" s="289"/>
      <c r="AO175" s="289"/>
      <c r="AP175" s="45"/>
      <c r="AQ175" s="45"/>
      <c r="AR175" s="45"/>
      <c r="AS175" s="118" t="str">
        <f>B175</f>
        <v>　   b 幹周り1ｍ以上の大径木の保存の有無</v>
      </c>
      <c r="AT175" s="251" t="str">
        <f>IF(E175="","",IF(E175="有",1,0))</f>
        <v/>
      </c>
      <c r="AU175" s="43" t="s">
        <v>919</v>
      </c>
    </row>
    <row r="176" spans="1:105" ht="8.25" customHeight="1" thickBot="1">
      <c r="A176" s="197"/>
      <c r="B176" s="437"/>
      <c r="C176" s="437"/>
      <c r="D176" s="437"/>
      <c r="E176" s="526"/>
      <c r="F176" s="526"/>
      <c r="G176" s="526"/>
      <c r="H176" s="526"/>
      <c r="I176" s="526"/>
      <c r="J176" s="526"/>
      <c r="K176" s="526"/>
      <c r="L176" s="526"/>
      <c r="M176" s="526"/>
      <c r="N176" s="526"/>
      <c r="O176" s="526"/>
      <c r="P176" s="526"/>
      <c r="Q176" s="526"/>
      <c r="R176" s="526"/>
      <c r="S176" s="526"/>
      <c r="T176" s="526"/>
      <c r="U176" s="526"/>
      <c r="V176" s="526"/>
      <c r="W176" s="526"/>
      <c r="X176" s="526"/>
      <c r="Y176" s="65"/>
      <c r="AA176" s="229"/>
      <c r="AB176" s="236"/>
      <c r="AC176" s="229" t="s">
        <v>649</v>
      </c>
      <c r="AD176" s="229"/>
      <c r="AE176" s="248"/>
      <c r="AF176" s="229"/>
      <c r="AG176" s="229">
        <v>0</v>
      </c>
      <c r="AH176" s="63"/>
      <c r="AI176" s="287"/>
      <c r="AJ176" s="287"/>
      <c r="AK176" s="287"/>
      <c r="AL176" s="287"/>
      <c r="AN176" s="289"/>
      <c r="AO176" s="289"/>
      <c r="AP176" s="45"/>
      <c r="AQ176" s="45"/>
      <c r="AR176" s="45"/>
    </row>
    <row r="177" spans="1:82" ht="15.75" customHeight="1" thickBot="1">
      <c r="A177" s="197"/>
      <c r="B177" s="75" t="s">
        <v>1365</v>
      </c>
      <c r="C177" s="129"/>
      <c r="D177" s="129"/>
      <c r="E177" s="129"/>
      <c r="F177" s="129"/>
      <c r="G177" s="129"/>
      <c r="H177" s="129"/>
      <c r="I177" s="129"/>
      <c r="J177" s="129"/>
      <c r="K177" s="129"/>
      <c r="L177" s="129"/>
      <c r="M177" s="129"/>
      <c r="N177" s="129"/>
      <c r="O177" s="129"/>
      <c r="P177" s="1143" t="s">
        <v>4</v>
      </c>
      <c r="Q177" s="1144"/>
      <c r="R177" s="1144"/>
      <c r="S177" s="1144"/>
      <c r="T177" s="1145"/>
      <c r="U177" s="1146" t="str">
        <f ca="1">IF(P177&lt;&gt;AA5,"",OFFSET(BA179,MATCH(1,BA179:BA181,0)-1,-1,1,1))</f>
        <v>段階1</v>
      </c>
      <c r="V177" s="1147"/>
      <c r="W177" s="1147"/>
      <c r="X177" s="1148"/>
      <c r="Y177" s="65"/>
      <c r="AA177" s="111" t="s">
        <v>4</v>
      </c>
      <c r="AB177" s="236">
        <f>IF(P177=AA177,1,0)</f>
        <v>1</v>
      </c>
      <c r="AC177" s="229">
        <v>1</v>
      </c>
      <c r="AD177" s="229"/>
      <c r="AE177" s="182" t="s">
        <v>0</v>
      </c>
      <c r="AF177" s="236">
        <f ca="1">IF(U177=AE177,1,0)</f>
        <v>1</v>
      </c>
      <c r="AG177" s="229">
        <v>1</v>
      </c>
      <c r="AJ177" s="287"/>
      <c r="AK177" s="287"/>
      <c r="AL177" s="287"/>
      <c r="AN177" s="289"/>
      <c r="AO177" s="289"/>
      <c r="AP177" s="45"/>
      <c r="AQ177" s="45"/>
      <c r="AR177" s="45"/>
      <c r="AU177" s="45"/>
      <c r="AZ177" s="83" t="str">
        <f>B177</f>
        <v>ウ　緑の質の確保（延べ面積1万㎡以下は「記載省略可能」）</v>
      </c>
      <c r="BH177" s="674" t="s">
        <v>1686</v>
      </c>
      <c r="BI177" s="35" t="s">
        <v>2</v>
      </c>
      <c r="BJ177" s="447" t="s">
        <v>1662</v>
      </c>
      <c r="BK177" s="36"/>
      <c r="BL177" s="34"/>
      <c r="BM177" s="34"/>
      <c r="BN177" s="34"/>
      <c r="BO177" s="34"/>
      <c r="BP177" s="34"/>
      <c r="BQ177" s="210"/>
      <c r="BR177" s="210"/>
      <c r="BS177" s="210"/>
      <c r="BT177" s="210"/>
      <c r="BU177" s="210"/>
      <c r="BV177" s="210"/>
      <c r="BW177" s="210"/>
      <c r="BX177" s="210"/>
      <c r="BY177" s="210"/>
      <c r="BZ177" s="210"/>
      <c r="CA177" s="210"/>
      <c r="CB177" s="210"/>
      <c r="CC177" s="71"/>
      <c r="CD177" s="72"/>
    </row>
    <row r="178" spans="1:82" ht="15.75" customHeight="1">
      <c r="A178" s="197"/>
      <c r="B178" s="479" t="s">
        <v>510</v>
      </c>
      <c r="C178" s="137"/>
      <c r="D178" s="137"/>
      <c r="E178" s="618"/>
      <c r="F178" s="1244" t="s">
        <v>1542</v>
      </c>
      <c r="G178" s="1245"/>
      <c r="H178" s="1245"/>
      <c r="I178" s="1245"/>
      <c r="J178" s="1245"/>
      <c r="K178" s="1245"/>
      <c r="L178" s="1245"/>
      <c r="M178" s="1245"/>
      <c r="N178" s="1245"/>
      <c r="O178" s="1245"/>
      <c r="P178" s="1245"/>
      <c r="Q178" s="1245"/>
      <c r="R178" s="1245"/>
      <c r="S178" s="1245"/>
      <c r="T178" s="1245"/>
      <c r="U178" s="1245"/>
      <c r="V178" s="1245"/>
      <c r="W178" s="1245"/>
      <c r="X178" s="1246"/>
      <c r="AA178" s="230" t="s">
        <v>5</v>
      </c>
      <c r="AB178" s="236">
        <f>IF(P177=AA178,2,0)</f>
        <v>0</v>
      </c>
      <c r="AC178" s="229">
        <v>2</v>
      </c>
      <c r="AD178" s="229"/>
      <c r="AE178" s="182" t="s">
        <v>1</v>
      </c>
      <c r="AF178" s="236">
        <f ca="1">IF(U177=AE178,2,0)</f>
        <v>0</v>
      </c>
      <c r="AG178" s="229">
        <v>2</v>
      </c>
      <c r="AM178" s="296"/>
      <c r="AN178" s="296"/>
      <c r="AO178" s="296"/>
      <c r="AP178" s="172"/>
      <c r="AQ178" s="172"/>
      <c r="AR178" s="172"/>
      <c r="AS178" s="118" t="str">
        <f>B178</f>
        <v>(ア)配慮事項</v>
      </c>
      <c r="AT178" s="253" t="str">
        <f>IF(E178="〇",1,"")</f>
        <v/>
      </c>
      <c r="AU178" s="43" t="s">
        <v>921</v>
      </c>
      <c r="AZ178" s="83" t="s">
        <v>117</v>
      </c>
      <c r="BI178" s="15" t="s">
        <v>1</v>
      </c>
      <c r="BJ178" s="658" t="s">
        <v>1663</v>
      </c>
      <c r="BK178" s="32"/>
      <c r="BL178" s="16"/>
      <c r="BM178" s="16"/>
      <c r="BN178" s="16"/>
      <c r="BO178" s="16"/>
      <c r="BP178" s="16"/>
      <c r="BQ178" s="26"/>
      <c r="BR178" s="26"/>
      <c r="BS178" s="26"/>
      <c r="BT178" s="26"/>
      <c r="BU178" s="26"/>
      <c r="BV178" s="26"/>
      <c r="BW178" s="26"/>
      <c r="BX178" s="26"/>
      <c r="BY178" s="26"/>
      <c r="BZ178" s="26"/>
      <c r="CA178" s="26"/>
      <c r="CB178" s="26"/>
      <c r="CC178" s="22"/>
      <c r="CD178" s="23"/>
    </row>
    <row r="179" spans="1:82" ht="15.75" customHeight="1" thickBot="1">
      <c r="A179" s="197"/>
      <c r="B179" s="98"/>
      <c r="C179" s="141"/>
      <c r="D179" s="141"/>
      <c r="E179" s="620"/>
      <c r="F179" s="1221" t="s">
        <v>1543</v>
      </c>
      <c r="G179" s="1222"/>
      <c r="H179" s="1222"/>
      <c r="I179" s="1222"/>
      <c r="J179" s="1222"/>
      <c r="K179" s="1222"/>
      <c r="L179" s="1222"/>
      <c r="M179" s="1222"/>
      <c r="N179" s="1222"/>
      <c r="O179" s="1222"/>
      <c r="P179" s="1222"/>
      <c r="Q179" s="1222"/>
      <c r="R179" s="1222"/>
      <c r="S179" s="1222"/>
      <c r="T179" s="1222"/>
      <c r="U179" s="1222"/>
      <c r="V179" s="1222"/>
      <c r="W179" s="1222"/>
      <c r="X179" s="1223"/>
      <c r="AA179" s="231" t="s">
        <v>648</v>
      </c>
      <c r="AB179" s="236">
        <f>IF(P177=AA179,4,0)</f>
        <v>0</v>
      </c>
      <c r="AC179" s="229">
        <v>4</v>
      </c>
      <c r="AD179" s="229"/>
      <c r="AE179" s="181" t="s">
        <v>2</v>
      </c>
      <c r="AF179" s="236">
        <f ca="1">IF(U177=AE179,3,0)</f>
        <v>0</v>
      </c>
      <c r="AG179" s="229">
        <v>3</v>
      </c>
      <c r="AH179" s="63"/>
      <c r="AI179" s="287"/>
      <c r="AS179" s="118">
        <f>B179</f>
        <v>0</v>
      </c>
      <c r="AT179" s="253" t="str">
        <f>IF(E179="〇",1,"")</f>
        <v/>
      </c>
      <c r="AU179" s="43" t="s">
        <v>921</v>
      </c>
      <c r="AZ179" s="67" t="s">
        <v>0</v>
      </c>
      <c r="BA179" s="69">
        <f>IF(SUM(BA180:BA181)=0,1,0)</f>
        <v>1</v>
      </c>
      <c r="BI179" s="33" t="s">
        <v>0</v>
      </c>
      <c r="BJ179" s="152" t="s">
        <v>1629</v>
      </c>
      <c r="BK179" s="17"/>
      <c r="BL179" s="25"/>
      <c r="BM179" s="25"/>
      <c r="BN179" s="25"/>
      <c r="BO179" s="25"/>
      <c r="BP179" s="25"/>
      <c r="BQ179" s="27"/>
      <c r="BR179" s="27"/>
      <c r="BS179" s="27"/>
      <c r="BT179" s="27"/>
      <c r="BU179" s="27"/>
      <c r="BV179" s="27"/>
      <c r="BW179" s="27"/>
      <c r="BX179" s="27"/>
      <c r="BY179" s="27"/>
      <c r="BZ179" s="27"/>
      <c r="CA179" s="27"/>
      <c r="CB179" s="27"/>
      <c r="CC179" s="70"/>
      <c r="CD179" s="24"/>
    </row>
    <row r="180" spans="1:82" ht="15.75" customHeight="1">
      <c r="A180" s="197"/>
      <c r="B180" s="98"/>
      <c r="C180" s="141"/>
      <c r="D180" s="141"/>
      <c r="E180" s="620"/>
      <c r="F180" s="1221" t="s">
        <v>1544</v>
      </c>
      <c r="G180" s="1222"/>
      <c r="H180" s="1222"/>
      <c r="I180" s="1222"/>
      <c r="J180" s="1222"/>
      <c r="K180" s="1222"/>
      <c r="L180" s="1222"/>
      <c r="M180" s="1222"/>
      <c r="N180" s="1222"/>
      <c r="O180" s="1222"/>
      <c r="P180" s="1222"/>
      <c r="Q180" s="1222"/>
      <c r="R180" s="1222"/>
      <c r="S180" s="1222"/>
      <c r="T180" s="1222"/>
      <c r="U180" s="1222"/>
      <c r="V180" s="1222"/>
      <c r="W180" s="1222"/>
      <c r="X180" s="1223"/>
      <c r="AA180" s="229" t="s">
        <v>647</v>
      </c>
      <c r="AB180" s="237">
        <f>SUM(AB177:AB179)</f>
        <v>1</v>
      </c>
      <c r="AC180" s="229"/>
      <c r="AD180" s="229"/>
      <c r="AE180" s="229" t="s">
        <v>647</v>
      </c>
      <c r="AF180" s="237">
        <f ca="1">IF(SUM(AF176:AF179)=0,"",(SUM(AF176:AF179)))</f>
        <v>1</v>
      </c>
      <c r="AG180" s="229"/>
      <c r="AH180" s="63"/>
      <c r="AI180" s="287"/>
      <c r="AJ180" s="287"/>
      <c r="AK180" s="287"/>
      <c r="AL180" s="287"/>
      <c r="AN180" s="295"/>
      <c r="AO180" s="295"/>
      <c r="AP180" s="233"/>
      <c r="AQ180" s="233"/>
      <c r="AR180" s="233"/>
      <c r="AS180" s="118">
        <f>B180</f>
        <v>0</v>
      </c>
      <c r="AT180" s="253" t="str">
        <f>IF(E180="〇",1,"")</f>
        <v/>
      </c>
      <c r="AU180" s="43" t="s">
        <v>921</v>
      </c>
      <c r="AX180" s="82"/>
      <c r="AY180" s="82"/>
      <c r="AZ180" s="64" t="s">
        <v>1</v>
      </c>
      <c r="BA180" s="84">
        <f>IF(AT183=1,1,0)</f>
        <v>0</v>
      </c>
    </row>
    <row r="181" spans="1:82" ht="15.75" customHeight="1">
      <c r="A181" s="197"/>
      <c r="B181" s="98"/>
      <c r="C181" s="141"/>
      <c r="D181" s="141"/>
      <c r="E181" s="620"/>
      <c r="F181" s="1238" t="s">
        <v>1545</v>
      </c>
      <c r="G181" s="1239"/>
      <c r="H181" s="1239"/>
      <c r="I181" s="1239"/>
      <c r="J181" s="1239"/>
      <c r="K181" s="1239"/>
      <c r="L181" s="1239"/>
      <c r="M181" s="1239"/>
      <c r="N181" s="1239"/>
      <c r="O181" s="1239"/>
      <c r="P181" s="1239"/>
      <c r="Q181" s="1239"/>
      <c r="R181" s="1239"/>
      <c r="S181" s="1239"/>
      <c r="T181" s="1239"/>
      <c r="U181" s="1239"/>
      <c r="V181" s="1239"/>
      <c r="W181" s="1239"/>
      <c r="X181" s="1240"/>
      <c r="AA181" s="63"/>
      <c r="AB181" s="63"/>
      <c r="AC181" s="63"/>
      <c r="AD181" s="63"/>
      <c r="AE181" s="63"/>
      <c r="AF181" s="63"/>
      <c r="AG181" s="63"/>
      <c r="AH181" s="63"/>
      <c r="AI181" s="287"/>
      <c r="AJ181" s="287"/>
      <c r="AK181" s="287"/>
      <c r="AL181" s="287"/>
      <c r="AN181" s="295"/>
      <c r="AO181" s="295"/>
      <c r="AP181" s="233"/>
      <c r="AQ181" s="233"/>
      <c r="AR181" s="233"/>
      <c r="AS181" s="118">
        <f>B181</f>
        <v>0</v>
      </c>
      <c r="AT181" s="253" t="str">
        <f>IF(E181="〇",1,"")</f>
        <v/>
      </c>
      <c r="AU181" s="43" t="s">
        <v>921</v>
      </c>
      <c r="AX181" s="82"/>
      <c r="AY181" s="82"/>
      <c r="AZ181" s="66" t="s">
        <v>2</v>
      </c>
      <c r="BA181" s="86">
        <f>IF(AT183&gt;=2,1,0)</f>
        <v>0</v>
      </c>
    </row>
    <row r="182" spans="1:82" ht="15.75" customHeight="1" thickBot="1">
      <c r="A182" s="197"/>
      <c r="B182" s="98"/>
      <c r="C182" s="570"/>
      <c r="D182" s="454"/>
      <c r="E182" s="621"/>
      <c r="F182" s="1247" t="s">
        <v>1546</v>
      </c>
      <c r="G182" s="1247"/>
      <c r="H182" s="1247"/>
      <c r="I182" s="1247"/>
      <c r="J182" s="1247"/>
      <c r="K182" s="1247"/>
      <c r="L182" s="1247"/>
      <c r="M182" s="1247"/>
      <c r="N182" s="1247"/>
      <c r="O182" s="1247"/>
      <c r="P182" s="1247"/>
      <c r="Q182" s="1247"/>
      <c r="R182" s="1247"/>
      <c r="S182" s="1247"/>
      <c r="T182" s="1247"/>
      <c r="U182" s="1247"/>
      <c r="V182" s="1247"/>
      <c r="W182" s="1247"/>
      <c r="X182" s="1248"/>
      <c r="AA182" s="63"/>
      <c r="AB182" s="63"/>
      <c r="AC182" s="63"/>
      <c r="AD182" s="63"/>
      <c r="AE182" s="63"/>
      <c r="AF182" s="63"/>
      <c r="AG182" s="63"/>
      <c r="AH182" s="63"/>
      <c r="AI182" s="287"/>
      <c r="AJ182" s="287"/>
      <c r="AK182" s="287"/>
      <c r="AL182" s="287"/>
      <c r="AN182" s="295"/>
      <c r="AO182" s="295"/>
      <c r="AP182" s="233"/>
      <c r="AQ182" s="233"/>
      <c r="AR182" s="233"/>
      <c r="AS182" s="118">
        <f>B182</f>
        <v>0</v>
      </c>
      <c r="AT182" s="253" t="str">
        <f>IF(E182="〇",1,"")</f>
        <v/>
      </c>
      <c r="AU182" s="43" t="s">
        <v>921</v>
      </c>
      <c r="AX182" s="82"/>
      <c r="AY182" s="82"/>
      <c r="AZ182" s="82"/>
      <c r="BA182" s="82"/>
    </row>
    <row r="183" spans="1:82" ht="15.75" customHeight="1">
      <c r="A183" s="197"/>
      <c r="B183" s="571"/>
      <c r="C183" s="572"/>
      <c r="D183" s="572"/>
      <c r="E183" s="532"/>
      <c r="F183" s="1249"/>
      <c r="G183" s="1249"/>
      <c r="H183" s="1249"/>
      <c r="I183" s="1249"/>
      <c r="J183" s="1249"/>
      <c r="K183" s="1249"/>
      <c r="L183" s="1249"/>
      <c r="M183" s="1249"/>
      <c r="N183" s="1249"/>
      <c r="O183" s="1249"/>
      <c r="P183" s="1249"/>
      <c r="Q183" s="1249"/>
      <c r="R183" s="1249"/>
      <c r="S183" s="1249"/>
      <c r="T183" s="1249"/>
      <c r="U183" s="1249"/>
      <c r="V183" s="1249"/>
      <c r="W183" s="1249"/>
      <c r="X183" s="1250"/>
      <c r="AA183" s="63"/>
      <c r="AB183" s="63"/>
      <c r="AC183" s="63"/>
      <c r="AD183" s="63"/>
      <c r="AE183" s="63"/>
      <c r="AF183" s="63"/>
      <c r="AG183" s="63"/>
      <c r="AH183" s="63"/>
      <c r="AI183" s="287"/>
      <c r="AJ183" s="287"/>
      <c r="AK183" s="287"/>
      <c r="AL183" s="287"/>
      <c r="AN183" s="295"/>
      <c r="AO183" s="295"/>
      <c r="AP183" s="249"/>
      <c r="AQ183" s="249"/>
      <c r="AR183" s="249"/>
      <c r="AS183" s="83" t="s">
        <v>118</v>
      </c>
      <c r="AT183" s="107">
        <f>SUM(AT178:AT182)</f>
        <v>0</v>
      </c>
      <c r="AU183" s="43"/>
      <c r="AX183" s="82"/>
      <c r="AY183" s="82"/>
      <c r="AZ183" s="82"/>
      <c r="BA183" s="82"/>
    </row>
    <row r="184" spans="1:82" ht="8.25" customHeight="1" thickBot="1">
      <c r="A184" s="197"/>
      <c r="B184" s="437"/>
      <c r="C184" s="437"/>
      <c r="D184" s="437"/>
      <c r="E184" s="526"/>
      <c r="F184" s="526"/>
      <c r="G184" s="526"/>
      <c r="H184" s="526"/>
      <c r="I184" s="526"/>
      <c r="J184" s="526"/>
      <c r="K184" s="526"/>
      <c r="L184" s="526"/>
      <c r="M184" s="526"/>
      <c r="N184" s="526"/>
      <c r="O184" s="526"/>
      <c r="P184" s="526"/>
      <c r="Q184" s="526"/>
      <c r="R184" s="526"/>
      <c r="S184" s="526"/>
      <c r="T184" s="526"/>
      <c r="U184" s="526"/>
      <c r="V184" s="526"/>
      <c r="W184" s="526"/>
      <c r="X184" s="957"/>
      <c r="AA184" s="229"/>
      <c r="AB184" s="236"/>
      <c r="AC184" s="229" t="s">
        <v>649</v>
      </c>
      <c r="AD184" s="229"/>
      <c r="AE184" s="248"/>
      <c r="AF184" s="229"/>
      <c r="AG184" s="229">
        <v>0</v>
      </c>
      <c r="AH184" s="63"/>
      <c r="AI184" s="287"/>
      <c r="AJ184" s="287"/>
      <c r="AK184" s="287"/>
      <c r="AL184" s="287"/>
      <c r="AN184" s="295"/>
      <c r="AO184" s="295"/>
      <c r="AP184" s="233"/>
      <c r="AQ184" s="233"/>
      <c r="AR184" s="233"/>
      <c r="AU184" s="249"/>
      <c r="AX184" s="82"/>
      <c r="AY184" s="82"/>
    </row>
    <row r="185" spans="1:82" ht="15.75" customHeight="1" thickBot="1">
      <c r="A185" s="197"/>
      <c r="B185" s="75" t="s">
        <v>1366</v>
      </c>
      <c r="C185" s="129"/>
      <c r="D185" s="129"/>
      <c r="E185" s="129"/>
      <c r="F185" s="129"/>
      <c r="G185" s="129"/>
      <c r="H185" s="129"/>
      <c r="I185" s="129"/>
      <c r="J185" s="129"/>
      <c r="K185" s="129"/>
      <c r="L185" s="129"/>
      <c r="M185" s="129"/>
      <c r="N185" s="129"/>
      <c r="O185" s="129"/>
      <c r="P185" s="1143" t="s">
        <v>4</v>
      </c>
      <c r="Q185" s="1144"/>
      <c r="R185" s="1144"/>
      <c r="S185" s="1144"/>
      <c r="T185" s="1145"/>
      <c r="U185" s="1146" t="str">
        <f ca="1">IF(P185&lt;&gt;AA5,"",OFFSET(BA187,MATCH(1,BA187:BA189,0)-1,-1,1,1))</f>
        <v>段階1</v>
      </c>
      <c r="V185" s="1147"/>
      <c r="W185" s="1147"/>
      <c r="X185" s="1148"/>
      <c r="Z185" s="65"/>
      <c r="AA185" s="111" t="s">
        <v>4</v>
      </c>
      <c r="AB185" s="236">
        <f>IF(P185=AA185,1,0)</f>
        <v>1</v>
      </c>
      <c r="AC185" s="229">
        <v>1</v>
      </c>
      <c r="AD185" s="229"/>
      <c r="AE185" s="182" t="s">
        <v>0</v>
      </c>
      <c r="AF185" s="236">
        <f ca="1">IF(U185=AE185,1,0)</f>
        <v>1</v>
      </c>
      <c r="AG185" s="229">
        <v>1</v>
      </c>
      <c r="AJ185" s="287"/>
      <c r="AK185" s="287"/>
      <c r="AL185" s="287"/>
      <c r="AN185" s="295"/>
      <c r="AO185" s="295"/>
      <c r="AP185" s="233"/>
      <c r="AQ185" s="233"/>
      <c r="AR185" s="233"/>
      <c r="AU185" s="249"/>
      <c r="AX185" s="81"/>
      <c r="AY185" s="209"/>
      <c r="AZ185" s="83" t="str">
        <f>B185</f>
        <v>エ　植栽による良好な景観形成（延べ面積1万㎡以下は「記載省略可能」）</v>
      </c>
      <c r="BH185" s="674" t="s">
        <v>1686</v>
      </c>
      <c r="BI185" s="35" t="s">
        <v>2</v>
      </c>
      <c r="BJ185" s="447" t="s">
        <v>1662</v>
      </c>
      <c r="BK185" s="36"/>
      <c r="BL185" s="34"/>
      <c r="BM185" s="34"/>
      <c r="BN185" s="34"/>
      <c r="BO185" s="34"/>
      <c r="BP185" s="34"/>
      <c r="BQ185" s="210"/>
      <c r="BR185" s="210"/>
      <c r="BS185" s="210"/>
      <c r="BT185" s="210"/>
      <c r="BU185" s="210"/>
      <c r="BV185" s="210"/>
      <c r="BW185" s="210"/>
      <c r="BX185" s="210"/>
      <c r="BY185" s="210"/>
      <c r="BZ185" s="210"/>
      <c r="CA185" s="210"/>
      <c r="CB185" s="210"/>
      <c r="CC185" s="71"/>
      <c r="CD185" s="72"/>
    </row>
    <row r="186" spans="1:82" ht="15.75" customHeight="1">
      <c r="A186" s="197"/>
      <c r="B186" s="473" t="s">
        <v>510</v>
      </c>
      <c r="C186" s="137"/>
      <c r="D186" s="470"/>
      <c r="E186" s="618"/>
      <c r="F186" s="1235" t="s">
        <v>1547</v>
      </c>
      <c r="G186" s="1236"/>
      <c r="H186" s="1236"/>
      <c r="I186" s="1236"/>
      <c r="J186" s="1236"/>
      <c r="K186" s="1236"/>
      <c r="L186" s="1236"/>
      <c r="M186" s="1236"/>
      <c r="N186" s="1236"/>
      <c r="O186" s="1236"/>
      <c r="P186" s="1236"/>
      <c r="Q186" s="1236"/>
      <c r="R186" s="1236"/>
      <c r="S186" s="1236"/>
      <c r="T186" s="1236"/>
      <c r="U186" s="1236"/>
      <c r="V186" s="1236"/>
      <c r="W186" s="1236"/>
      <c r="X186" s="1237"/>
      <c r="AA186" s="230" t="s">
        <v>5</v>
      </c>
      <c r="AB186" s="236">
        <f>IF(P185=AA186,2,0)</f>
        <v>0</v>
      </c>
      <c r="AC186" s="229">
        <v>2</v>
      </c>
      <c r="AD186" s="229"/>
      <c r="AE186" s="182" t="s">
        <v>1</v>
      </c>
      <c r="AF186" s="236">
        <f ca="1">IF(U185=AE186,2,0)</f>
        <v>0</v>
      </c>
      <c r="AG186" s="229">
        <v>2</v>
      </c>
      <c r="AH186" s="63"/>
      <c r="AI186" s="287"/>
      <c r="AS186" s="118" t="str">
        <f>B186</f>
        <v>(ア)配慮事項</v>
      </c>
      <c r="AT186" s="253" t="str">
        <f>IF(E186="〇",1,"")</f>
        <v/>
      </c>
      <c r="AU186" s="43" t="s">
        <v>921</v>
      </c>
      <c r="AX186" s="81"/>
      <c r="AY186" s="82"/>
      <c r="AZ186" s="83" t="s">
        <v>117</v>
      </c>
      <c r="BI186" s="15" t="s">
        <v>1</v>
      </c>
      <c r="BJ186" s="658" t="s">
        <v>1663</v>
      </c>
      <c r="BK186" s="32"/>
      <c r="BL186" s="16"/>
      <c r="BM186" s="16"/>
      <c r="BN186" s="16"/>
      <c r="BO186" s="16"/>
      <c r="BP186" s="16"/>
      <c r="BQ186" s="26"/>
      <c r="BR186" s="26"/>
      <c r="BS186" s="26"/>
      <c r="BT186" s="26"/>
      <c r="BU186" s="26"/>
      <c r="BV186" s="26"/>
      <c r="BW186" s="26"/>
      <c r="BX186" s="26"/>
      <c r="BY186" s="26"/>
      <c r="BZ186" s="26"/>
      <c r="CA186" s="26"/>
      <c r="CB186" s="26"/>
      <c r="CC186" s="22"/>
      <c r="CD186" s="23"/>
    </row>
    <row r="187" spans="1:82" ht="15.75" customHeight="1" thickBot="1">
      <c r="A187" s="197"/>
      <c r="B187" s="98"/>
      <c r="C187" s="141"/>
      <c r="D187" s="454"/>
      <c r="E187" s="620"/>
      <c r="F187" s="1241" t="s">
        <v>1548</v>
      </c>
      <c r="G187" s="1242"/>
      <c r="H187" s="1242"/>
      <c r="I187" s="1242"/>
      <c r="J187" s="1242"/>
      <c r="K187" s="1242"/>
      <c r="L187" s="1242"/>
      <c r="M187" s="1242"/>
      <c r="N187" s="1242"/>
      <c r="O187" s="1242"/>
      <c r="P187" s="1242"/>
      <c r="Q187" s="1242"/>
      <c r="R187" s="1242"/>
      <c r="S187" s="1242"/>
      <c r="T187" s="1242"/>
      <c r="U187" s="1242"/>
      <c r="V187" s="1242"/>
      <c r="W187" s="1242"/>
      <c r="X187" s="1243"/>
      <c r="Y187" s="65"/>
      <c r="AA187" s="231" t="s">
        <v>648</v>
      </c>
      <c r="AB187" s="236">
        <f>IF(P185=AA187,4,0)</f>
        <v>0</v>
      </c>
      <c r="AC187" s="229">
        <v>4</v>
      </c>
      <c r="AD187" s="229"/>
      <c r="AE187" s="181" t="s">
        <v>2</v>
      </c>
      <c r="AF187" s="236">
        <f ca="1">IF(U185=AE187,3,0)</f>
        <v>0</v>
      </c>
      <c r="AG187" s="229">
        <v>3</v>
      </c>
      <c r="AJ187" s="287"/>
      <c r="AK187" s="287"/>
      <c r="AL187" s="287"/>
      <c r="AN187" s="295"/>
      <c r="AO187" s="295"/>
      <c r="AP187" s="233"/>
      <c r="AQ187" s="233"/>
      <c r="AR187" s="233"/>
      <c r="AS187" s="118">
        <f>B187</f>
        <v>0</v>
      </c>
      <c r="AT187" s="253" t="str">
        <f>IF(E187="〇",1,"")</f>
        <v/>
      </c>
      <c r="AU187" s="43" t="s">
        <v>921</v>
      </c>
      <c r="AX187" s="82"/>
      <c r="AY187" s="82"/>
      <c r="AZ187" s="67" t="s">
        <v>0</v>
      </c>
      <c r="BA187" s="69">
        <f>IF(SUM(BA188:BA189)=0,1,0)</f>
        <v>1</v>
      </c>
      <c r="BI187" s="33" t="s">
        <v>0</v>
      </c>
      <c r="BJ187" s="152" t="s">
        <v>1629</v>
      </c>
      <c r="BK187" s="17"/>
      <c r="BL187" s="25"/>
      <c r="BM187" s="25"/>
      <c r="BN187" s="25"/>
      <c r="BO187" s="25"/>
      <c r="BP187" s="25"/>
      <c r="BQ187" s="27"/>
      <c r="BR187" s="27"/>
      <c r="BS187" s="27"/>
      <c r="BT187" s="27"/>
      <c r="BU187" s="27"/>
      <c r="BV187" s="27"/>
      <c r="BW187" s="27"/>
      <c r="BX187" s="27"/>
      <c r="BY187" s="27"/>
      <c r="BZ187" s="27"/>
      <c r="CA187" s="27"/>
      <c r="CB187" s="27"/>
      <c r="CC187" s="70"/>
      <c r="CD187" s="24"/>
    </row>
    <row r="188" spans="1:82" ht="15.75" customHeight="1" thickBot="1">
      <c r="A188" s="197"/>
      <c r="B188" s="98"/>
      <c r="C188" s="149"/>
      <c r="D188" s="149"/>
      <c r="E188" s="621"/>
      <c r="F188" s="1231" t="s">
        <v>1694</v>
      </c>
      <c r="G188" s="1231"/>
      <c r="H188" s="1231"/>
      <c r="I188" s="1231"/>
      <c r="J188" s="1231"/>
      <c r="K188" s="1231"/>
      <c r="L188" s="1231"/>
      <c r="M188" s="1231"/>
      <c r="N188" s="1231"/>
      <c r="O188" s="1231"/>
      <c r="P188" s="1231"/>
      <c r="Q188" s="1231"/>
      <c r="R188" s="1231"/>
      <c r="S188" s="1231"/>
      <c r="T188" s="1231"/>
      <c r="U188" s="1231"/>
      <c r="V188" s="1231"/>
      <c r="W188" s="1231"/>
      <c r="X188" s="1232"/>
      <c r="AA188" s="229" t="s">
        <v>647</v>
      </c>
      <c r="AB188" s="237">
        <f>SUM(AB185:AB187)</f>
        <v>1</v>
      </c>
      <c r="AC188" s="229"/>
      <c r="AD188" s="229"/>
      <c r="AE188" s="229" t="s">
        <v>647</v>
      </c>
      <c r="AF188" s="237">
        <f ca="1">IF(SUM(AF184:AF187)=0,"",(SUM(AF184:AF187)))</f>
        <v>1</v>
      </c>
      <c r="AG188" s="229"/>
      <c r="AH188" s="63"/>
      <c r="AI188" s="287"/>
      <c r="AS188" s="118">
        <f>B188</f>
        <v>0</v>
      </c>
      <c r="AT188" s="253" t="str">
        <f>IF(E188="〇",1,"")</f>
        <v/>
      </c>
      <c r="AU188" s="43" t="s">
        <v>921</v>
      </c>
      <c r="AZ188" s="64" t="s">
        <v>1</v>
      </c>
      <c r="BA188" s="84">
        <f>IF(AT189=1,1,0)</f>
        <v>0</v>
      </c>
    </row>
    <row r="189" spans="1:82" ht="15.75" customHeight="1">
      <c r="A189" s="197"/>
      <c r="B189" s="99"/>
      <c r="C189" s="136"/>
      <c r="D189" s="217"/>
      <c r="E189" s="958"/>
      <c r="F189" s="1233"/>
      <c r="G189" s="1233"/>
      <c r="H189" s="1233"/>
      <c r="I189" s="1233"/>
      <c r="J189" s="1233"/>
      <c r="K189" s="1233"/>
      <c r="L189" s="1233"/>
      <c r="M189" s="1233"/>
      <c r="N189" s="1233"/>
      <c r="O189" s="1233"/>
      <c r="P189" s="1233"/>
      <c r="Q189" s="1233"/>
      <c r="R189" s="1233"/>
      <c r="S189" s="1233"/>
      <c r="T189" s="1233"/>
      <c r="U189" s="1233"/>
      <c r="V189" s="1233"/>
      <c r="W189" s="1233"/>
      <c r="X189" s="1234"/>
      <c r="AA189" s="63"/>
      <c r="AB189" s="63"/>
      <c r="AC189" s="63"/>
      <c r="AD189" s="63"/>
      <c r="AE189" s="63"/>
      <c r="AF189" s="63"/>
      <c r="AG189" s="63"/>
      <c r="AH189" s="63"/>
      <c r="AI189" s="287"/>
      <c r="AJ189" s="287"/>
      <c r="AK189" s="287"/>
      <c r="AL189" s="287"/>
      <c r="AN189" s="295"/>
      <c r="AO189" s="295"/>
      <c r="AP189" s="233"/>
      <c r="AQ189" s="233"/>
      <c r="AR189" s="233"/>
      <c r="AS189" s="83" t="s">
        <v>118</v>
      </c>
      <c r="AT189" s="107">
        <f>SUM(AT186:AT188)</f>
        <v>0</v>
      </c>
      <c r="AU189" s="249"/>
      <c r="AX189" s="82"/>
      <c r="AY189" s="82"/>
      <c r="AZ189" s="66" t="s">
        <v>2</v>
      </c>
      <c r="BA189" s="86">
        <f>IF(AT189&gt;=2,1,0)</f>
        <v>0</v>
      </c>
    </row>
    <row r="190" spans="1:82" ht="8.25" customHeight="1" thickBot="1">
      <c r="A190" s="197"/>
      <c r="B190" s="65"/>
      <c r="C190" s="65"/>
      <c r="D190" s="65"/>
      <c r="E190" s="176"/>
      <c r="F190" s="176"/>
      <c r="G190" s="176"/>
      <c r="H190" s="176"/>
      <c r="I190" s="176"/>
      <c r="J190" s="176"/>
      <c r="K190" s="176"/>
      <c r="L190" s="176"/>
      <c r="M190" s="176"/>
      <c r="N190" s="176"/>
      <c r="O190" s="176"/>
      <c r="P190" s="176"/>
      <c r="Q190" s="176"/>
      <c r="R190" s="176"/>
      <c r="S190" s="176"/>
      <c r="T190" s="176"/>
      <c r="U190" s="176"/>
      <c r="V190" s="176"/>
      <c r="W190" s="176"/>
      <c r="X190" s="176"/>
      <c r="AJ190" s="287"/>
      <c r="AK190" s="287"/>
      <c r="AL190" s="287"/>
      <c r="AN190" s="295"/>
      <c r="AO190" s="295"/>
      <c r="AP190" s="233"/>
      <c r="AQ190" s="233"/>
      <c r="AR190" s="233"/>
      <c r="AU190" s="249"/>
      <c r="AX190" s="82"/>
      <c r="AY190" s="82"/>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row>
    <row r="191" spans="1:82" ht="15.75" customHeight="1" thickBot="1">
      <c r="A191" s="197"/>
      <c r="B191" s="73" t="s">
        <v>1804</v>
      </c>
      <c r="C191" s="56"/>
      <c r="D191" s="56"/>
      <c r="E191" s="56"/>
      <c r="F191" s="56"/>
      <c r="G191" s="56"/>
      <c r="H191" s="56"/>
      <c r="I191" s="56"/>
      <c r="J191" s="56"/>
      <c r="K191" s="56"/>
      <c r="L191" s="56"/>
      <c r="M191" s="56"/>
      <c r="N191" s="56"/>
      <c r="O191" s="56"/>
      <c r="P191" s="1143" t="s">
        <v>4</v>
      </c>
      <c r="Q191" s="1144"/>
      <c r="R191" s="1144"/>
      <c r="S191" s="1144"/>
      <c r="T191" s="1145"/>
      <c r="U191" s="1146" t="str">
        <f ca="1">IF(P191&lt;&gt;AA5,"",OFFSET(BA193,MATCH(1,BA193:BA195,0)-1,-1,1,1))</f>
        <v>段階1</v>
      </c>
      <c r="V191" s="1147"/>
      <c r="W191" s="1147"/>
      <c r="X191" s="1148"/>
      <c r="Y191" s="65"/>
      <c r="AA191" s="229"/>
      <c r="AB191" s="236"/>
      <c r="AC191" s="229" t="s">
        <v>649</v>
      </c>
      <c r="AD191" s="229"/>
      <c r="AE191" s="248"/>
      <c r="AF191" s="229"/>
      <c r="AG191" s="229">
        <v>0</v>
      </c>
      <c r="AH191" s="63"/>
      <c r="AI191" s="287"/>
      <c r="AX191" s="81"/>
      <c r="AY191" s="209"/>
      <c r="AZ191" s="83" t="str">
        <f>B191</f>
        <v>オ　緑化等の維持管理に必要な設備及び管理方針の設定（延べ面積1万㎡以下は「記載省略可能」）</v>
      </c>
      <c r="BH191" s="674" t="s">
        <v>1686</v>
      </c>
      <c r="BI191" s="35" t="s">
        <v>2</v>
      </c>
      <c r="BJ191" s="447" t="s">
        <v>1662</v>
      </c>
      <c r="BK191" s="36"/>
      <c r="BL191" s="34"/>
      <c r="BM191" s="34"/>
      <c r="BN191" s="34"/>
      <c r="BO191" s="34"/>
      <c r="BP191" s="34"/>
      <c r="BQ191" s="210"/>
      <c r="BR191" s="210"/>
      <c r="BS191" s="210"/>
      <c r="BT191" s="210"/>
      <c r="BU191" s="210"/>
      <c r="BV191" s="210"/>
      <c r="BW191" s="210"/>
      <c r="BX191" s="210"/>
      <c r="BY191" s="210"/>
      <c r="BZ191" s="210"/>
      <c r="CA191" s="210"/>
      <c r="CB191" s="210"/>
      <c r="CC191" s="71"/>
      <c r="CD191" s="72"/>
    </row>
    <row r="192" spans="1:82" s="63" customFormat="1" ht="15.75" customHeight="1">
      <c r="A192" s="477"/>
      <c r="B192" s="473" t="s">
        <v>510</v>
      </c>
      <c r="C192" s="137"/>
      <c r="D192" s="137"/>
      <c r="E192" s="618"/>
      <c r="F192" s="1235" t="s">
        <v>1549</v>
      </c>
      <c r="G192" s="1236"/>
      <c r="H192" s="1236"/>
      <c r="I192" s="1236"/>
      <c r="J192" s="1236"/>
      <c r="K192" s="1236"/>
      <c r="L192" s="1236"/>
      <c r="M192" s="1236"/>
      <c r="N192" s="1236"/>
      <c r="O192" s="1236"/>
      <c r="P192" s="1236"/>
      <c r="Q192" s="1236"/>
      <c r="R192" s="1236"/>
      <c r="S192" s="1236"/>
      <c r="T192" s="1236"/>
      <c r="U192" s="1236"/>
      <c r="V192" s="1236"/>
      <c r="W192" s="1236"/>
      <c r="X192" s="1237"/>
      <c r="AA192" s="111" t="s">
        <v>4</v>
      </c>
      <c r="AB192" s="236">
        <f>IF(P191=AA192,1,0)</f>
        <v>1</v>
      </c>
      <c r="AC192" s="229">
        <v>1</v>
      </c>
      <c r="AD192" s="229"/>
      <c r="AE192" s="182" t="s">
        <v>0</v>
      </c>
      <c r="AF192" s="236">
        <f ca="1">IF(U191=AE192,1,0)</f>
        <v>1</v>
      </c>
      <c r="AG192" s="229">
        <v>1</v>
      </c>
      <c r="AI192" s="287"/>
      <c r="AJ192" s="287"/>
      <c r="AK192" s="287"/>
      <c r="AL192" s="287"/>
      <c r="AM192" s="287"/>
      <c r="AN192" s="287"/>
      <c r="AO192" s="287"/>
      <c r="AS192" s="118" t="str">
        <f>B192</f>
        <v>(ア)配慮事項</v>
      </c>
      <c r="AT192" s="253" t="str">
        <f>IF(E192="〇",1,"")</f>
        <v/>
      </c>
      <c r="AU192" s="43" t="s">
        <v>921</v>
      </c>
      <c r="AX192" s="81"/>
      <c r="AY192" s="82"/>
      <c r="AZ192" s="83" t="s">
        <v>117</v>
      </c>
      <c r="BA192" s="83"/>
      <c r="BI192" s="15" t="s">
        <v>1</v>
      </c>
      <c r="BJ192" s="658" t="s">
        <v>1663</v>
      </c>
      <c r="BK192" s="32"/>
      <c r="BL192" s="16"/>
      <c r="BM192" s="16"/>
      <c r="BN192" s="16"/>
      <c r="BO192" s="16"/>
      <c r="BP192" s="16"/>
      <c r="BQ192" s="26"/>
      <c r="BR192" s="26"/>
      <c r="BS192" s="26"/>
      <c r="BT192" s="26"/>
      <c r="BU192" s="26"/>
      <c r="BV192" s="26"/>
      <c r="BW192" s="26"/>
      <c r="BX192" s="26"/>
      <c r="BY192" s="26"/>
      <c r="BZ192" s="26"/>
      <c r="CA192" s="26"/>
      <c r="CB192" s="26"/>
      <c r="CC192" s="22"/>
      <c r="CD192" s="23"/>
    </row>
    <row r="193" spans="1:82" ht="15.75" customHeight="1">
      <c r="A193" s="197"/>
      <c r="B193" s="98"/>
      <c r="C193" s="141"/>
      <c r="D193" s="141"/>
      <c r="E193" s="620"/>
      <c r="F193" s="1221" t="s">
        <v>1550</v>
      </c>
      <c r="G193" s="1222"/>
      <c r="H193" s="1222"/>
      <c r="I193" s="1222"/>
      <c r="J193" s="1222"/>
      <c r="K193" s="1222"/>
      <c r="L193" s="1222"/>
      <c r="M193" s="1222"/>
      <c r="N193" s="1222"/>
      <c r="O193" s="1222"/>
      <c r="P193" s="1222"/>
      <c r="Q193" s="1222"/>
      <c r="R193" s="1222"/>
      <c r="S193" s="1222"/>
      <c r="T193" s="1222"/>
      <c r="U193" s="1222"/>
      <c r="V193" s="1222"/>
      <c r="W193" s="1222"/>
      <c r="X193" s="1223"/>
      <c r="AA193" s="230" t="s">
        <v>5</v>
      </c>
      <c r="AB193" s="236">
        <f>IF(P191=AA193,2,0)</f>
        <v>0</v>
      </c>
      <c r="AC193" s="229">
        <v>2</v>
      </c>
      <c r="AD193" s="229"/>
      <c r="AE193" s="182" t="s">
        <v>1</v>
      </c>
      <c r="AF193" s="236">
        <f ca="1">IF(U191=AE193,2,0)</f>
        <v>0</v>
      </c>
      <c r="AG193" s="229">
        <v>2</v>
      </c>
      <c r="AJ193" s="287"/>
      <c r="AK193" s="287"/>
      <c r="AL193" s="287"/>
      <c r="AN193" s="295"/>
      <c r="AO193" s="295"/>
      <c r="AP193" s="233"/>
      <c r="AQ193" s="233"/>
      <c r="AR193" s="233"/>
      <c r="AS193" s="118">
        <f>B193</f>
        <v>0</v>
      </c>
      <c r="AT193" s="253" t="str">
        <f>IF(E193="〇",1,"")</f>
        <v/>
      </c>
      <c r="AU193" s="43" t="s">
        <v>921</v>
      </c>
      <c r="AZ193" s="67" t="s">
        <v>0</v>
      </c>
      <c r="BA193" s="69">
        <f>IF(SUM(BA194:BA195)=0,1,0)</f>
        <v>1</v>
      </c>
      <c r="BI193" s="33" t="s">
        <v>0</v>
      </c>
      <c r="BJ193" s="152" t="s">
        <v>1629</v>
      </c>
      <c r="BK193" s="17"/>
      <c r="BL193" s="25"/>
      <c r="BM193" s="25"/>
      <c r="BN193" s="25"/>
      <c r="BO193" s="25"/>
      <c r="BP193" s="25"/>
      <c r="BQ193" s="27"/>
      <c r="BR193" s="27"/>
      <c r="BS193" s="27"/>
      <c r="BT193" s="27"/>
      <c r="BU193" s="27"/>
      <c r="BV193" s="27"/>
      <c r="BW193" s="27"/>
      <c r="BX193" s="27"/>
      <c r="BY193" s="27"/>
      <c r="BZ193" s="27"/>
      <c r="CA193" s="27"/>
      <c r="CB193" s="27"/>
      <c r="CC193" s="70"/>
      <c r="CD193" s="24"/>
    </row>
    <row r="194" spans="1:82" ht="15.75" customHeight="1" thickBot="1">
      <c r="A194" s="197"/>
      <c r="B194" s="98"/>
      <c r="C194" s="141"/>
      <c r="D194" s="141"/>
      <c r="E194" s="620"/>
      <c r="F194" s="1238" t="s">
        <v>1551</v>
      </c>
      <c r="G194" s="1239"/>
      <c r="H194" s="1239"/>
      <c r="I194" s="1239"/>
      <c r="J194" s="1239"/>
      <c r="K194" s="1239"/>
      <c r="L194" s="1239"/>
      <c r="M194" s="1239"/>
      <c r="N194" s="1239"/>
      <c r="O194" s="1239"/>
      <c r="P194" s="1239"/>
      <c r="Q194" s="1239"/>
      <c r="R194" s="1239"/>
      <c r="S194" s="1239"/>
      <c r="T194" s="1239"/>
      <c r="U194" s="1239"/>
      <c r="V194" s="1239"/>
      <c r="W194" s="1239"/>
      <c r="X194" s="1240"/>
      <c r="AA194" s="231" t="s">
        <v>648</v>
      </c>
      <c r="AB194" s="236">
        <f>IF(P191=AA194,4,0)</f>
        <v>0</v>
      </c>
      <c r="AC194" s="229">
        <v>4</v>
      </c>
      <c r="AD194" s="229"/>
      <c r="AE194" s="181" t="s">
        <v>2</v>
      </c>
      <c r="AF194" s="236">
        <f ca="1">IF(U191=AE194,3,0)</f>
        <v>0</v>
      </c>
      <c r="AG194" s="229">
        <v>3</v>
      </c>
      <c r="AH194" s="63"/>
      <c r="AI194" s="287"/>
      <c r="AS194" s="118">
        <f>B194</f>
        <v>0</v>
      </c>
      <c r="AT194" s="253" t="str">
        <f>IF(E194="〇",1,"")</f>
        <v/>
      </c>
      <c r="AU194" s="43" t="s">
        <v>921</v>
      </c>
      <c r="AX194" s="82"/>
      <c r="AY194" s="82"/>
      <c r="AZ194" s="64" t="s">
        <v>1</v>
      </c>
      <c r="BA194" s="84">
        <f>IF(AT197=1,1,0)</f>
        <v>0</v>
      </c>
    </row>
    <row r="195" spans="1:82" s="63" customFormat="1" ht="15.75" customHeight="1">
      <c r="A195" s="197"/>
      <c r="B195" s="98"/>
      <c r="C195" s="141"/>
      <c r="D195" s="141"/>
      <c r="E195" s="620"/>
      <c r="F195" s="1221" t="s">
        <v>1552</v>
      </c>
      <c r="G195" s="1222"/>
      <c r="H195" s="1222"/>
      <c r="I195" s="1222"/>
      <c r="J195" s="1222"/>
      <c r="K195" s="1222"/>
      <c r="L195" s="1222"/>
      <c r="M195" s="1222"/>
      <c r="N195" s="1222"/>
      <c r="O195" s="1222"/>
      <c r="P195" s="1222"/>
      <c r="Q195" s="1222"/>
      <c r="R195" s="1222"/>
      <c r="S195" s="1222"/>
      <c r="T195" s="1222"/>
      <c r="U195" s="1222"/>
      <c r="V195" s="1222"/>
      <c r="W195" s="1222"/>
      <c r="X195" s="1223"/>
      <c r="AA195" s="229" t="s">
        <v>647</v>
      </c>
      <c r="AB195" s="237">
        <f>SUM(AB192:AB194)</f>
        <v>1</v>
      </c>
      <c r="AC195" s="229"/>
      <c r="AD195" s="229"/>
      <c r="AE195" s="229" t="s">
        <v>647</v>
      </c>
      <c r="AF195" s="237">
        <f ca="1">IF(SUM(AF191:AF194)=0,"",(SUM(AF191:AF194)))</f>
        <v>1</v>
      </c>
      <c r="AG195" s="229"/>
      <c r="AI195" s="287"/>
      <c r="AJ195" s="287"/>
      <c r="AK195" s="287"/>
      <c r="AL195" s="287"/>
      <c r="AM195" s="287"/>
      <c r="AN195" s="287"/>
      <c r="AO195" s="287"/>
      <c r="AS195" s="118">
        <f>B195</f>
        <v>0</v>
      </c>
      <c r="AT195" s="253" t="str">
        <f>IF(E195="〇",1,"")</f>
        <v/>
      </c>
      <c r="AU195" s="43" t="s">
        <v>921</v>
      </c>
      <c r="AZ195" s="66" t="s">
        <v>2</v>
      </c>
      <c r="BA195" s="86">
        <f>IF(AT197&gt;=2,1,0)</f>
        <v>0</v>
      </c>
    </row>
    <row r="196" spans="1:82" ht="15.75" customHeight="1" thickBot="1">
      <c r="A196" s="197"/>
      <c r="B196" s="894"/>
      <c r="C196" s="895"/>
      <c r="D196" s="455"/>
      <c r="E196" s="621"/>
      <c r="F196" s="541" t="s">
        <v>1695</v>
      </c>
      <c r="G196" s="542"/>
      <c r="H196" s="542"/>
      <c r="I196" s="542"/>
      <c r="J196" s="542"/>
      <c r="K196" s="542"/>
      <c r="L196" s="542"/>
      <c r="M196" s="542"/>
      <c r="N196" s="542"/>
      <c r="O196" s="542"/>
      <c r="P196" s="542"/>
      <c r="Q196" s="542"/>
      <c r="R196" s="542"/>
      <c r="S196" s="542"/>
      <c r="T196" s="542"/>
      <c r="U196" s="542"/>
      <c r="V196" s="542"/>
      <c r="W196" s="542"/>
      <c r="X196" s="543"/>
      <c r="AA196" s="63"/>
      <c r="AB196" s="63"/>
      <c r="AC196" s="63"/>
      <c r="AD196" s="63"/>
      <c r="AE196" s="63"/>
      <c r="AF196" s="63"/>
      <c r="AG196" s="63"/>
      <c r="AJ196" s="287"/>
      <c r="AK196" s="287"/>
      <c r="AL196" s="287"/>
      <c r="AN196" s="295"/>
      <c r="AO196" s="295"/>
      <c r="AP196" s="233"/>
      <c r="AQ196" s="233"/>
      <c r="AR196" s="233"/>
      <c r="AS196" s="118">
        <f>B196</f>
        <v>0</v>
      </c>
      <c r="AT196" s="253" t="str">
        <f>IF(E196="〇",1,"")</f>
        <v/>
      </c>
      <c r="AU196" s="43" t="s">
        <v>921</v>
      </c>
      <c r="AY196" s="82"/>
      <c r="AZ196" s="82"/>
      <c r="BA196" s="82"/>
    </row>
    <row r="197" spans="1:82" ht="8.25" customHeight="1">
      <c r="A197" s="65"/>
      <c r="B197" s="65"/>
      <c r="C197" s="65"/>
      <c r="D197" s="65"/>
      <c r="E197" s="176"/>
      <c r="F197" s="176"/>
      <c r="G197" s="176"/>
      <c r="H197" s="176"/>
      <c r="I197" s="176"/>
      <c r="J197" s="176"/>
      <c r="K197" s="176"/>
      <c r="L197" s="176"/>
      <c r="M197" s="176"/>
      <c r="N197" s="176"/>
      <c r="O197" s="176"/>
      <c r="P197" s="176"/>
      <c r="Q197" s="176"/>
      <c r="R197" s="176"/>
      <c r="S197" s="176"/>
      <c r="T197" s="176"/>
      <c r="U197" s="176"/>
      <c r="V197" s="176"/>
      <c r="W197" s="176"/>
      <c r="X197" s="176"/>
      <c r="AH197" s="63"/>
      <c r="AI197" s="287"/>
      <c r="AS197" s="83" t="s">
        <v>1696</v>
      </c>
      <c r="AT197" s="83">
        <f>SUM(AT192:AT196)</f>
        <v>0</v>
      </c>
      <c r="AX197" s="82"/>
      <c r="AY197" s="82"/>
    </row>
    <row r="198" spans="1:82" ht="15.75" customHeight="1">
      <c r="A198" s="480"/>
      <c r="B198" s="1224" t="s">
        <v>627</v>
      </c>
      <c r="C198" s="1225"/>
      <c r="D198" s="1225"/>
      <c r="E198" s="1225"/>
      <c r="F198" s="1225"/>
      <c r="G198" s="1225"/>
      <c r="H198" s="1225"/>
      <c r="I198" s="1225"/>
      <c r="J198" s="1225"/>
      <c r="K198" s="1225"/>
      <c r="L198" s="1225"/>
      <c r="M198" s="1225"/>
      <c r="N198" s="1225"/>
      <c r="O198" s="1225"/>
      <c r="P198" s="1225"/>
      <c r="Q198" s="1225"/>
      <c r="R198" s="1225"/>
      <c r="S198" s="1225"/>
      <c r="T198" s="1225"/>
      <c r="U198" s="1225"/>
      <c r="V198" s="1225"/>
      <c r="W198" s="1225"/>
      <c r="X198" s="1226"/>
      <c r="AA198" s="63"/>
      <c r="AB198" s="63"/>
      <c r="AC198" s="63"/>
      <c r="AD198" s="63"/>
      <c r="AE198" s="63"/>
      <c r="AF198" s="63"/>
      <c r="AG198" s="63"/>
      <c r="AJ198" s="287"/>
      <c r="AK198" s="287"/>
      <c r="AL198" s="287"/>
      <c r="AN198" s="295"/>
      <c r="AO198" s="295"/>
      <c r="AP198" s="233"/>
      <c r="AQ198" s="233"/>
      <c r="AR198" s="233"/>
      <c r="AU198" s="249"/>
      <c r="AX198" s="82"/>
      <c r="AY198" s="82"/>
    </row>
    <row r="199" spans="1:82" ht="15.75" customHeight="1" thickBot="1">
      <c r="A199" s="480"/>
      <c r="B199" s="1227" t="s">
        <v>1264</v>
      </c>
      <c r="C199" s="1228"/>
      <c r="D199" s="1228"/>
      <c r="E199" s="1228"/>
      <c r="F199" s="1228"/>
      <c r="G199" s="1228"/>
      <c r="H199" s="1228"/>
      <c r="I199" s="1228"/>
      <c r="J199" s="1228"/>
      <c r="K199" s="1228"/>
      <c r="L199" s="1228"/>
      <c r="M199" s="1228"/>
      <c r="N199" s="1228"/>
      <c r="O199" s="1228"/>
      <c r="P199" s="1229"/>
      <c r="Q199" s="1229"/>
      <c r="R199" s="1229"/>
      <c r="S199" s="1229"/>
      <c r="T199" s="1229"/>
      <c r="U199" s="1229"/>
      <c r="V199" s="1229"/>
      <c r="W199" s="1229"/>
      <c r="X199" s="1230"/>
      <c r="AA199" s="229"/>
      <c r="AB199" s="236"/>
      <c r="AC199" s="229" t="s">
        <v>649</v>
      </c>
      <c r="AD199" s="229"/>
      <c r="AE199" s="248"/>
      <c r="AF199" s="229"/>
      <c r="AG199" s="229">
        <v>0</v>
      </c>
      <c r="AH199" s="63"/>
      <c r="AI199" s="287"/>
      <c r="AX199" s="81"/>
      <c r="AY199" s="82"/>
    </row>
    <row r="200" spans="1:82" ht="15.75" customHeight="1" thickBot="1">
      <c r="A200" s="480"/>
      <c r="B200" s="469" t="s">
        <v>628</v>
      </c>
      <c r="C200" s="617"/>
      <c r="D200" s="617"/>
      <c r="E200" s="636"/>
      <c r="F200" s="636"/>
      <c r="G200" s="636"/>
      <c r="H200" s="617"/>
      <c r="I200" s="617"/>
      <c r="J200" s="617"/>
      <c r="K200" s="636"/>
      <c r="L200" s="636"/>
      <c r="M200" s="636"/>
      <c r="N200" s="617"/>
      <c r="O200" s="617"/>
      <c r="P200" s="1143" t="s">
        <v>4</v>
      </c>
      <c r="Q200" s="1144"/>
      <c r="R200" s="1144"/>
      <c r="S200" s="1144"/>
      <c r="T200" s="1145"/>
      <c r="U200" s="1146" t="str">
        <f ca="1">IF(P200&lt;&gt;AA5,"",OFFSET(BA202,MATCH(1,BA202:BA204,0)-1,-1,1,1))</f>
        <v>段階1</v>
      </c>
      <c r="V200" s="1147"/>
      <c r="W200" s="1147"/>
      <c r="X200" s="1148"/>
      <c r="AA200" s="111" t="s">
        <v>4</v>
      </c>
      <c r="AB200" s="236">
        <f>IF(P200=AA200,1,0)</f>
        <v>1</v>
      </c>
      <c r="AC200" s="229">
        <v>1</v>
      </c>
      <c r="AD200" s="229"/>
      <c r="AE200" s="182" t="s">
        <v>0</v>
      </c>
      <c r="AF200" s="236">
        <f ca="1">IF(U200=AE200,1,0)</f>
        <v>1</v>
      </c>
      <c r="AG200" s="229">
        <v>1</v>
      </c>
      <c r="AJ200" s="287"/>
      <c r="AK200" s="287"/>
      <c r="AL200" s="287"/>
      <c r="AN200" s="295"/>
      <c r="AO200" s="295"/>
      <c r="AP200" s="233"/>
      <c r="AQ200" s="233"/>
      <c r="AR200" s="233"/>
      <c r="AU200" s="249"/>
      <c r="AX200" s="81"/>
      <c r="AY200" s="82"/>
      <c r="AZ200" s="83" t="str">
        <f>B200</f>
        <v>ア　敷地と建築物の被覆対策</v>
      </c>
      <c r="BH200" s="674" t="s">
        <v>1686</v>
      </c>
      <c r="BI200" s="35" t="s">
        <v>2</v>
      </c>
      <c r="BJ200" s="447" t="s">
        <v>1675</v>
      </c>
      <c r="BK200" s="36"/>
      <c r="BL200" s="34"/>
      <c r="BM200" s="34"/>
      <c r="BN200" s="34"/>
      <c r="BO200" s="34"/>
      <c r="BP200" s="34"/>
      <c r="BQ200" s="210"/>
      <c r="BR200" s="210"/>
      <c r="BS200" s="210"/>
      <c r="BT200" s="210"/>
      <c r="BU200" s="210"/>
      <c r="BV200" s="210"/>
      <c r="BW200" s="210"/>
      <c r="BX200" s="210"/>
      <c r="BY200" s="210"/>
      <c r="BZ200" s="210"/>
      <c r="CA200" s="210"/>
      <c r="CB200" s="210"/>
      <c r="CC200" s="71"/>
      <c r="CD200" s="72"/>
    </row>
    <row r="201" spans="1:82" ht="15.75" customHeight="1" thickBot="1">
      <c r="A201" s="480"/>
      <c r="B201" s="1212" t="s">
        <v>513</v>
      </c>
      <c r="C201" s="1219"/>
      <c r="D201" s="1220"/>
      <c r="E201" s="1165"/>
      <c r="F201" s="1166"/>
      <c r="G201" s="1167"/>
      <c r="H201" s="1205" t="s">
        <v>274</v>
      </c>
      <c r="I201" s="1206"/>
      <c r="J201" s="899" t="s">
        <v>275</v>
      </c>
      <c r="K201" s="1142">
        <v>1</v>
      </c>
      <c r="L201" s="1142"/>
      <c r="M201" s="1142"/>
      <c r="N201" s="1208" t="s">
        <v>276</v>
      </c>
      <c r="O201" s="1209"/>
      <c r="P201" s="62" t="s">
        <v>592</v>
      </c>
      <c r="Q201" s="1133" t="str">
        <f>IF(E201="","",E201)</f>
        <v/>
      </c>
      <c r="R201" s="1192"/>
      <c r="S201" s="1192"/>
      <c r="T201" s="1193"/>
      <c r="U201" s="1210" t="s">
        <v>274</v>
      </c>
      <c r="V201" s="1211"/>
      <c r="W201" s="387"/>
      <c r="X201" s="142"/>
      <c r="AA201" s="230" t="s">
        <v>5</v>
      </c>
      <c r="AB201" s="236">
        <f>IF(P200=AA201,2,0)</f>
        <v>0</v>
      </c>
      <c r="AC201" s="229">
        <v>2</v>
      </c>
      <c r="AD201" s="229"/>
      <c r="AE201" s="182" t="s">
        <v>1</v>
      </c>
      <c r="AF201" s="236">
        <f ca="1">IF(U200=AE201,2,0)</f>
        <v>0</v>
      </c>
      <c r="AG201" s="229">
        <v>2</v>
      </c>
      <c r="AH201" s="63"/>
      <c r="AI201" s="287"/>
      <c r="AX201" s="82"/>
      <c r="AZ201" s="83" t="s">
        <v>117</v>
      </c>
      <c r="BI201" s="15" t="s">
        <v>1</v>
      </c>
      <c r="BJ201" s="658" t="s">
        <v>1674</v>
      </c>
      <c r="BK201" s="32"/>
      <c r="BL201" s="16"/>
      <c r="BM201" s="16"/>
      <c r="BN201" s="16"/>
      <c r="BO201" s="16"/>
      <c r="BP201" s="16"/>
      <c r="BQ201" s="26"/>
      <c r="BR201" s="26"/>
      <c r="BS201" s="26"/>
      <c r="BT201" s="26"/>
      <c r="BU201" s="26"/>
      <c r="BV201" s="26"/>
      <c r="BW201" s="26"/>
      <c r="BX201" s="26"/>
      <c r="BY201" s="26"/>
      <c r="BZ201" s="26"/>
      <c r="CA201" s="26"/>
      <c r="CB201" s="26"/>
      <c r="CC201" s="22"/>
      <c r="CD201" s="23"/>
    </row>
    <row r="202" spans="1:82" ht="15.75" customHeight="1" thickBot="1">
      <c r="A202" s="480"/>
      <c r="B202" s="1212" t="s">
        <v>1805</v>
      </c>
      <c r="C202" s="1213"/>
      <c r="D202" s="1214"/>
      <c r="E202" s="1215"/>
      <c r="F202" s="1216"/>
      <c r="G202" s="1217"/>
      <c r="H202" s="1205" t="s">
        <v>274</v>
      </c>
      <c r="I202" s="1206"/>
      <c r="J202" s="899" t="s">
        <v>275</v>
      </c>
      <c r="K202" s="1218" t="s">
        <v>277</v>
      </c>
      <c r="L202" s="1142"/>
      <c r="M202" s="1142"/>
      <c r="N202" s="1208" t="s">
        <v>276</v>
      </c>
      <c r="O202" s="1209"/>
      <c r="P202" s="62" t="s">
        <v>592</v>
      </c>
      <c r="Q202" s="1133" t="str">
        <f>IF(E202="","",ROUNDDOWN(E202/3,2))</f>
        <v/>
      </c>
      <c r="R202" s="1192"/>
      <c r="S202" s="1192"/>
      <c r="T202" s="1193"/>
      <c r="U202" s="1141" t="s">
        <v>274</v>
      </c>
      <c r="V202" s="1142"/>
      <c r="W202" s="388"/>
      <c r="X202" s="142"/>
      <c r="AA202" s="231" t="s">
        <v>648</v>
      </c>
      <c r="AB202" s="236">
        <f>IF(P200=AA202,4,0)</f>
        <v>0</v>
      </c>
      <c r="AC202" s="229">
        <v>4</v>
      </c>
      <c r="AD202" s="229"/>
      <c r="AE202" s="181" t="s">
        <v>2</v>
      </c>
      <c r="AF202" s="236">
        <f ca="1">IF(U200=AE202,3,0)</f>
        <v>0</v>
      </c>
      <c r="AG202" s="229">
        <v>3</v>
      </c>
      <c r="AH202" s="63"/>
      <c r="AI202" s="287"/>
      <c r="AJ202" s="287"/>
      <c r="AK202" s="287"/>
      <c r="AL202" s="287"/>
      <c r="AN202" s="295"/>
      <c r="AO202" s="295"/>
      <c r="AP202" s="233"/>
      <c r="AQ202" s="233"/>
      <c r="AR202" s="233"/>
      <c r="AU202" s="249"/>
      <c r="AZ202" s="67" t="s">
        <v>0</v>
      </c>
      <c r="BA202" s="69">
        <f>IF(SUM(BA203:BA204)=0,1,0)</f>
        <v>1</v>
      </c>
      <c r="BI202" s="33" t="s">
        <v>0</v>
      </c>
      <c r="BJ202" s="152" t="s">
        <v>1629</v>
      </c>
      <c r="BK202" s="17"/>
      <c r="BL202" s="25"/>
      <c r="BM202" s="25"/>
      <c r="BN202" s="25"/>
      <c r="BO202" s="25"/>
      <c r="BP202" s="25"/>
      <c r="BQ202" s="27"/>
      <c r="BR202" s="27"/>
      <c r="BS202" s="27"/>
      <c r="BT202" s="27"/>
      <c r="BU202" s="27"/>
      <c r="BV202" s="27"/>
      <c r="BW202" s="27"/>
      <c r="BX202" s="27"/>
      <c r="BY202" s="27"/>
      <c r="BZ202" s="27"/>
      <c r="CA202" s="27"/>
      <c r="CB202" s="27"/>
      <c r="CC202" s="70"/>
      <c r="CD202" s="24"/>
    </row>
    <row r="203" spans="1:82" ht="15.75" customHeight="1" thickBot="1">
      <c r="A203" s="480"/>
      <c r="B203" s="432" t="s">
        <v>550</v>
      </c>
      <c r="C203" s="78"/>
      <c r="D203" s="59"/>
      <c r="E203" s="1165"/>
      <c r="F203" s="1166"/>
      <c r="G203" s="1167"/>
      <c r="H203" s="1205" t="s">
        <v>274</v>
      </c>
      <c r="I203" s="1206"/>
      <c r="J203" s="899" t="s">
        <v>275</v>
      </c>
      <c r="K203" s="1142">
        <v>2</v>
      </c>
      <c r="L203" s="1142"/>
      <c r="M203" s="1142"/>
      <c r="N203" s="1208" t="s">
        <v>276</v>
      </c>
      <c r="O203" s="1209"/>
      <c r="P203" s="62" t="s">
        <v>592</v>
      </c>
      <c r="Q203" s="1133" t="str">
        <f>IF(E203="","",ROUNDDOWN(E203*2,2))</f>
        <v/>
      </c>
      <c r="R203" s="1192"/>
      <c r="S203" s="1192"/>
      <c r="T203" s="1193"/>
      <c r="U203" s="1141" t="s">
        <v>274</v>
      </c>
      <c r="V203" s="1142"/>
      <c r="W203" s="388"/>
      <c r="X203" s="142"/>
      <c r="AA203" s="229" t="s">
        <v>647</v>
      </c>
      <c r="AB203" s="237">
        <f>SUM(AB200:AB202)</f>
        <v>1</v>
      </c>
      <c r="AC203" s="229"/>
      <c r="AD203" s="229"/>
      <c r="AE203" s="229" t="s">
        <v>647</v>
      </c>
      <c r="AF203" s="237">
        <f ca="1">IF(SUM(AF199:AF202)=0,"",(SUM(AF199:AF202)))</f>
        <v>1</v>
      </c>
      <c r="AG203" s="229"/>
      <c r="AH203" s="63"/>
      <c r="AI203" s="287"/>
      <c r="AJ203" s="287"/>
      <c r="AK203" s="287"/>
      <c r="AL203" s="287"/>
      <c r="AN203" s="289"/>
      <c r="AO203" s="289"/>
      <c r="AP203" s="45"/>
      <c r="AQ203" s="45"/>
      <c r="AR203" s="45"/>
      <c r="AT203" s="107"/>
      <c r="AU203" s="45"/>
      <c r="AZ203" s="64" t="s">
        <v>1</v>
      </c>
      <c r="BA203" s="84">
        <f>IF(AND(E209&gt;=20,E209&lt;30),1,0)</f>
        <v>0</v>
      </c>
    </row>
    <row r="204" spans="1:82" ht="15.75" customHeight="1" thickBot="1">
      <c r="A204" s="480"/>
      <c r="B204" s="432" t="s">
        <v>530</v>
      </c>
      <c r="C204" s="78"/>
      <c r="D204" s="59"/>
      <c r="E204" s="1165"/>
      <c r="F204" s="1166"/>
      <c r="G204" s="1167"/>
      <c r="H204" s="1205" t="s">
        <v>274</v>
      </c>
      <c r="I204" s="1206"/>
      <c r="J204" s="899" t="s">
        <v>275</v>
      </c>
      <c r="K204" s="1207" t="s">
        <v>278</v>
      </c>
      <c r="L204" s="1142"/>
      <c r="M204" s="1142"/>
      <c r="N204" s="1208" t="s">
        <v>276</v>
      </c>
      <c r="O204" s="1209"/>
      <c r="P204" s="62" t="s">
        <v>592</v>
      </c>
      <c r="Q204" s="1133" t="str">
        <f>IF(E204="","",ROUNDDOWN(E204/2,2))</f>
        <v/>
      </c>
      <c r="R204" s="1192"/>
      <c r="S204" s="1192"/>
      <c r="T204" s="1193"/>
      <c r="U204" s="1141" t="s">
        <v>274</v>
      </c>
      <c r="V204" s="1142"/>
      <c r="W204" s="388"/>
      <c r="X204" s="142"/>
      <c r="AA204" s="63"/>
      <c r="AB204" s="63"/>
      <c r="AC204" s="63"/>
      <c r="AD204" s="63"/>
      <c r="AE204" s="63"/>
      <c r="AF204" s="63"/>
      <c r="AG204" s="63"/>
      <c r="AH204" s="63"/>
      <c r="AI204" s="287"/>
      <c r="AJ204" s="287"/>
      <c r="AK204" s="287"/>
      <c r="AL204" s="287"/>
      <c r="AN204" s="289"/>
      <c r="AO204" s="289"/>
      <c r="AP204" s="45"/>
      <c r="AQ204" s="45"/>
      <c r="AR204" s="45"/>
      <c r="AT204" s="107"/>
      <c r="AU204" s="45"/>
      <c r="AZ204" s="66" t="s">
        <v>2</v>
      </c>
      <c r="BA204" s="86">
        <f>IF(E209="",0,IF(E209&gt;=30,1,0))</f>
        <v>0</v>
      </c>
    </row>
    <row r="205" spans="1:82" ht="15.75" customHeight="1" thickBot="1">
      <c r="A205" s="480"/>
      <c r="B205" s="432" t="s">
        <v>1473</v>
      </c>
      <c r="C205" s="78"/>
      <c r="D205" s="59"/>
      <c r="E205" s="1165"/>
      <c r="F205" s="1166"/>
      <c r="G205" s="1167"/>
      <c r="H205" s="1205" t="s">
        <v>274</v>
      </c>
      <c r="I205" s="1206"/>
      <c r="J205" s="899" t="s">
        <v>275</v>
      </c>
      <c r="K205" s="1207" t="s">
        <v>279</v>
      </c>
      <c r="L205" s="1142"/>
      <c r="M205" s="1142"/>
      <c r="N205" s="1208" t="s">
        <v>276</v>
      </c>
      <c r="O205" s="1209"/>
      <c r="P205" s="62" t="s">
        <v>592</v>
      </c>
      <c r="Q205" s="1133" t="str">
        <f>IF(E205="","",ROUNDDOWN(E205*3/4,2))</f>
        <v/>
      </c>
      <c r="R205" s="1192"/>
      <c r="S205" s="1192"/>
      <c r="T205" s="1193"/>
      <c r="U205" s="1141" t="s">
        <v>274</v>
      </c>
      <c r="V205" s="1142"/>
      <c r="W205" s="388"/>
      <c r="X205" s="142"/>
      <c r="AA205" s="63"/>
      <c r="AB205" s="63"/>
      <c r="AC205" s="63"/>
      <c r="AD205" s="63"/>
      <c r="AE205" s="63"/>
      <c r="AF205" s="63"/>
      <c r="AG205" s="63"/>
      <c r="AH205" s="63"/>
      <c r="AI205" s="287"/>
      <c r="AJ205" s="287"/>
      <c r="AK205" s="287"/>
      <c r="AL205" s="287"/>
      <c r="AN205" s="289"/>
      <c r="AO205" s="289"/>
      <c r="AP205" s="45"/>
      <c r="AQ205" s="45"/>
      <c r="AR205" s="45"/>
      <c r="AT205" s="107"/>
      <c r="AU205" s="45"/>
    </row>
    <row r="206" spans="1:82" ht="15.75" customHeight="1" thickBot="1">
      <c r="A206" s="480"/>
      <c r="B206" s="432" t="s">
        <v>539</v>
      </c>
      <c r="C206" s="78"/>
      <c r="D206" s="59"/>
      <c r="E206" s="1202"/>
      <c r="F206" s="1203"/>
      <c r="G206" s="1204"/>
      <c r="H206" s="1205" t="s">
        <v>274</v>
      </c>
      <c r="I206" s="1206"/>
      <c r="J206" s="898" t="s">
        <v>275</v>
      </c>
      <c r="K206" s="1207" t="s">
        <v>279</v>
      </c>
      <c r="L206" s="1142"/>
      <c r="M206" s="1142"/>
      <c r="N206" s="1206" t="s">
        <v>276</v>
      </c>
      <c r="O206" s="1205"/>
      <c r="P206" s="143" t="s">
        <v>592</v>
      </c>
      <c r="Q206" s="1133" t="str">
        <f>IF(E206="","",ROUNDDOWN(E206*3/4,2))</f>
        <v/>
      </c>
      <c r="R206" s="1192"/>
      <c r="S206" s="1192"/>
      <c r="T206" s="1193"/>
      <c r="U206" s="1141" t="s">
        <v>274</v>
      </c>
      <c r="V206" s="1142"/>
      <c r="W206" s="388"/>
      <c r="X206" s="142"/>
      <c r="AA206" s="63"/>
      <c r="AB206" s="63"/>
      <c r="AC206" s="63"/>
      <c r="AD206" s="63"/>
      <c r="AE206" s="63"/>
      <c r="AF206" s="63"/>
      <c r="AG206" s="63"/>
      <c r="AH206" s="63"/>
      <c r="AI206" s="287"/>
      <c r="AJ206" s="287"/>
      <c r="AK206" s="287"/>
      <c r="AL206" s="287"/>
      <c r="AN206" s="289"/>
      <c r="AO206" s="289"/>
      <c r="AP206" s="45"/>
      <c r="AQ206" s="45"/>
      <c r="AR206" s="45"/>
      <c r="AT206" s="107"/>
      <c r="AU206" s="45"/>
    </row>
    <row r="207" spans="1:82" ht="15.75" customHeight="1" thickBot="1">
      <c r="A207" s="480"/>
      <c r="B207" s="1004" t="s">
        <v>1806</v>
      </c>
      <c r="C207" s="78"/>
      <c r="D207" s="634"/>
      <c r="E207" s="605" t="s">
        <v>540</v>
      </c>
      <c r="F207" s="929"/>
      <c r="G207" s="929"/>
      <c r="H207" s="935"/>
      <c r="I207" s="935"/>
      <c r="J207" s="935"/>
      <c r="K207" s="935"/>
      <c r="L207" s="935"/>
      <c r="M207" s="935"/>
      <c r="N207" s="935"/>
      <c r="O207" s="935"/>
      <c r="P207" s="144" t="s">
        <v>592</v>
      </c>
      <c r="Q207" s="1133" t="str">
        <f>IF(SUM(Q201:T206)=0,"",ROUNDDOWN(SUM(Q201:T206),2))</f>
        <v/>
      </c>
      <c r="R207" s="1192"/>
      <c r="S207" s="1192"/>
      <c r="T207" s="1193"/>
      <c r="U207" s="1141" t="s">
        <v>274</v>
      </c>
      <c r="V207" s="1142"/>
      <c r="W207" s="388"/>
      <c r="X207" s="142"/>
      <c r="AA207" s="63"/>
      <c r="AB207" s="63"/>
      <c r="AC207" s="63"/>
      <c r="AD207" s="63"/>
      <c r="AE207" s="63"/>
      <c r="AF207" s="63"/>
      <c r="AG207" s="63"/>
      <c r="AH207" s="63"/>
      <c r="AI207" s="287"/>
      <c r="AJ207" s="287"/>
      <c r="AK207" s="287"/>
      <c r="AL207" s="287"/>
      <c r="AN207" s="289"/>
      <c r="AO207" s="289"/>
      <c r="AP207" s="45"/>
      <c r="AQ207" s="45"/>
      <c r="AR207" s="45"/>
      <c r="AT207" s="107"/>
      <c r="AU207" s="45"/>
    </row>
    <row r="208" spans="1:82" ht="15.75" customHeight="1" thickBot="1">
      <c r="A208" s="480"/>
      <c r="B208" s="432" t="s">
        <v>607</v>
      </c>
      <c r="C208" s="78"/>
      <c r="D208" s="59"/>
      <c r="E208" s="1133" t="str">
        <f>IF(E162="","",IF(P200&lt;&gt;AA200,"",E162))</f>
        <v/>
      </c>
      <c r="F208" s="1134"/>
      <c r="G208" s="1135"/>
      <c r="H208" s="1194" t="s">
        <v>274</v>
      </c>
      <c r="I208" s="1195"/>
      <c r="J208" s="929"/>
      <c r="K208" s="929"/>
      <c r="L208" s="929"/>
      <c r="M208" s="929"/>
      <c r="N208" s="929"/>
      <c r="O208" s="929"/>
      <c r="P208" s="929"/>
      <c r="Q208" s="929"/>
      <c r="R208" s="929"/>
      <c r="S208" s="929"/>
      <c r="T208" s="929"/>
      <c r="U208" s="929"/>
      <c r="V208" s="929"/>
      <c r="W208" s="929"/>
      <c r="X208" s="145"/>
      <c r="AA208" s="63"/>
      <c r="AB208" s="63"/>
      <c r="AC208" s="63"/>
      <c r="AD208" s="63"/>
      <c r="AE208" s="63"/>
      <c r="AF208" s="63"/>
      <c r="AG208" s="63"/>
      <c r="AH208" s="63"/>
      <c r="AI208" s="287"/>
      <c r="AJ208" s="287"/>
      <c r="AK208" s="287"/>
      <c r="AL208" s="287"/>
      <c r="AN208" s="289"/>
      <c r="AO208" s="289"/>
      <c r="AP208" s="45"/>
      <c r="AQ208" s="45"/>
      <c r="AR208" s="45"/>
      <c r="AT208" s="107"/>
      <c r="AU208" s="45"/>
      <c r="BI208" s="83" t="s">
        <v>1819</v>
      </c>
    </row>
    <row r="209" spans="1:82" ht="15.75" customHeight="1" thickBot="1">
      <c r="A209" s="480"/>
      <c r="B209" s="1196" t="s">
        <v>1807</v>
      </c>
      <c r="C209" s="1197"/>
      <c r="D209" s="1198"/>
      <c r="E209" s="1199" t="str">
        <f>IF(Q207="","",IFERROR(ROUNDDOWN(Q207/E208*100,1),""))</f>
        <v/>
      </c>
      <c r="F209" s="1200"/>
      <c r="G209" s="1201"/>
      <c r="H209" s="1141" t="s">
        <v>265</v>
      </c>
      <c r="I209" s="1142"/>
      <c r="J209" s="935"/>
      <c r="K209" s="935"/>
      <c r="L209" s="935"/>
      <c r="M209" s="935"/>
      <c r="N209" s="935"/>
      <c r="O209" s="935"/>
      <c r="P209" s="935"/>
      <c r="Q209" s="935"/>
      <c r="R209" s="935"/>
      <c r="S209" s="935"/>
      <c r="T209" s="935"/>
      <c r="U209" s="935"/>
      <c r="V209" s="935"/>
      <c r="W209" s="935"/>
      <c r="X209" s="146"/>
      <c r="AA209" s="63"/>
      <c r="AB209" s="63"/>
      <c r="AC209" s="63"/>
      <c r="AD209" s="63"/>
      <c r="AE209" s="63"/>
      <c r="AF209" s="63"/>
      <c r="AG209" s="63"/>
      <c r="AH209" s="63"/>
      <c r="AI209" s="287"/>
      <c r="AJ209" s="287"/>
      <c r="AK209" s="287"/>
      <c r="AL209" s="287"/>
      <c r="AN209" s="289"/>
      <c r="AO209" s="289"/>
      <c r="AP209" s="45"/>
      <c r="AQ209" s="45"/>
      <c r="AR209" s="45"/>
      <c r="AT209" s="107"/>
      <c r="AU209" s="45"/>
    </row>
    <row r="210" spans="1:82" ht="8.25" customHeight="1" thickBot="1">
      <c r="A210" s="480"/>
      <c r="B210" s="149"/>
      <c r="C210" s="149"/>
      <c r="D210" s="149"/>
      <c r="E210" s="154"/>
      <c r="F210" s="154"/>
      <c r="G210" s="154"/>
      <c r="H210" s="154"/>
      <c r="I210" s="154"/>
      <c r="J210" s="154"/>
      <c r="K210" s="154"/>
      <c r="L210" s="154"/>
      <c r="M210" s="154"/>
      <c r="N210" s="154"/>
      <c r="O210" s="154"/>
      <c r="P210" s="154"/>
      <c r="Q210" s="154"/>
      <c r="R210" s="154"/>
      <c r="S210" s="154"/>
      <c r="T210" s="154"/>
      <c r="U210" s="154"/>
      <c r="V210" s="154"/>
      <c r="W210" s="154"/>
      <c r="X210" s="154"/>
      <c r="AA210" s="229"/>
      <c r="AB210" s="236"/>
      <c r="AC210" s="229" t="s">
        <v>649</v>
      </c>
      <c r="AD210" s="229"/>
      <c r="AE210" s="248"/>
      <c r="AF210" s="229"/>
      <c r="AG210" s="229">
        <v>0</v>
      </c>
      <c r="AH210" s="63"/>
      <c r="AI210" s="287"/>
      <c r="AJ210" s="287"/>
      <c r="AK210" s="287"/>
      <c r="AL210" s="287"/>
      <c r="AN210" s="289"/>
      <c r="AO210" s="289"/>
      <c r="AP210" s="45"/>
      <c r="AQ210" s="45"/>
      <c r="AR210" s="45"/>
      <c r="AT210" s="107"/>
      <c r="AU210" s="45"/>
    </row>
    <row r="211" spans="1:82" ht="15.75" customHeight="1" thickBot="1">
      <c r="A211" s="480"/>
      <c r="B211" s="73" t="s">
        <v>1369</v>
      </c>
      <c r="C211" s="56"/>
      <c r="D211" s="56"/>
      <c r="E211" s="56"/>
      <c r="F211" s="56"/>
      <c r="G211" s="56"/>
      <c r="H211" s="56"/>
      <c r="I211" s="56"/>
      <c r="J211" s="56"/>
      <c r="K211" s="56"/>
      <c r="L211" s="56"/>
      <c r="M211" s="56"/>
      <c r="N211" s="56"/>
      <c r="O211" s="435"/>
      <c r="P211" s="1143" t="s">
        <v>4</v>
      </c>
      <c r="Q211" s="1144"/>
      <c r="R211" s="1144"/>
      <c r="S211" s="1144"/>
      <c r="T211" s="1145"/>
      <c r="U211" s="1146" t="str">
        <f ca="1">IF(P211&lt;&gt;AA5,"",OFFSET(BA213,MATCH(1,BA213:BA215,0)-1,-1,1,1))</f>
        <v>段階1</v>
      </c>
      <c r="V211" s="1147"/>
      <c r="W211" s="1147"/>
      <c r="X211" s="1148"/>
      <c r="AA211" s="111" t="s">
        <v>4</v>
      </c>
      <c r="AB211" s="236">
        <f>IF(P211=AA211,1,0)</f>
        <v>1</v>
      </c>
      <c r="AC211" s="229">
        <v>1</v>
      </c>
      <c r="AD211" s="229"/>
      <c r="AE211" s="182" t="s">
        <v>0</v>
      </c>
      <c r="AF211" s="236">
        <f ca="1">IF(U211=AE211,1,0)</f>
        <v>1</v>
      </c>
      <c r="AG211" s="229">
        <v>1</v>
      </c>
      <c r="AJ211" s="287"/>
      <c r="AK211" s="287"/>
      <c r="AL211" s="287"/>
      <c r="AN211" s="289"/>
      <c r="AO211" s="289"/>
      <c r="AP211" s="45"/>
      <c r="AQ211" s="45"/>
      <c r="AR211" s="45"/>
      <c r="AT211" s="107"/>
      <c r="AU211" s="45"/>
      <c r="AZ211" s="83" t="str">
        <f>B211</f>
        <v>イ　風環境への配慮（延べ面積1万㎡以下は「記載省略可能」）</v>
      </c>
      <c r="BH211" s="674" t="s">
        <v>1686</v>
      </c>
      <c r="BI211" s="35" t="s">
        <v>2</v>
      </c>
      <c r="BJ211" s="447" t="s">
        <v>1677</v>
      </c>
      <c r="BK211" s="36"/>
      <c r="BL211" s="34"/>
      <c r="BM211" s="34"/>
      <c r="BN211" s="34"/>
      <c r="BO211" s="34"/>
      <c r="BP211" s="34"/>
      <c r="BQ211" s="210"/>
      <c r="BR211" s="210"/>
      <c r="BS211" s="210"/>
      <c r="BT211" s="210"/>
      <c r="BU211" s="210"/>
      <c r="BV211" s="210"/>
      <c r="BW211" s="210"/>
      <c r="BX211" s="210"/>
      <c r="BY211" s="210"/>
      <c r="BZ211" s="210"/>
      <c r="CA211" s="210"/>
      <c r="CB211" s="210"/>
      <c r="CC211" s="71"/>
      <c r="CD211" s="72"/>
    </row>
    <row r="212" spans="1:82" ht="15.75" customHeight="1" thickBot="1">
      <c r="A212" s="480"/>
      <c r="B212" s="432" t="s">
        <v>514</v>
      </c>
      <c r="C212" s="78"/>
      <c r="D212" s="59"/>
      <c r="E212" s="1189"/>
      <c r="F212" s="1190"/>
      <c r="G212" s="1191"/>
      <c r="H212" s="959" t="s">
        <v>258</v>
      </c>
      <c r="I212" s="936"/>
      <c r="J212" s="928"/>
      <c r="K212" s="154"/>
      <c r="L212" s="154"/>
      <c r="M212" s="154"/>
      <c r="N212" s="154"/>
      <c r="O212" s="154"/>
      <c r="P212" s="154"/>
      <c r="Q212" s="154"/>
      <c r="R212" s="154"/>
      <c r="S212" s="154"/>
      <c r="T212" s="154"/>
      <c r="U212" s="154"/>
      <c r="V212" s="154"/>
      <c r="W212" s="154"/>
      <c r="X212" s="155"/>
      <c r="AA212" s="230" t="s">
        <v>5</v>
      </c>
      <c r="AB212" s="236">
        <f>IF(P211=AA212,2,0)</f>
        <v>0</v>
      </c>
      <c r="AC212" s="229">
        <v>2</v>
      </c>
      <c r="AD212" s="229"/>
      <c r="AE212" s="182" t="s">
        <v>1</v>
      </c>
      <c r="AF212" s="236">
        <f ca="1">IF(U211=AE212,2,0)</f>
        <v>0</v>
      </c>
      <c r="AG212" s="229">
        <v>2</v>
      </c>
      <c r="AT212" s="107"/>
      <c r="AZ212" s="83" t="s">
        <v>117</v>
      </c>
      <c r="BI212" s="15" t="s">
        <v>1</v>
      </c>
      <c r="BJ212" s="658" t="s">
        <v>1676</v>
      </c>
      <c r="BK212" s="32"/>
      <c r="BL212" s="16"/>
      <c r="BM212" s="16"/>
      <c r="BN212" s="16"/>
      <c r="BO212" s="16"/>
      <c r="BP212" s="16"/>
      <c r="BQ212" s="26"/>
      <c r="BR212" s="26"/>
      <c r="BS212" s="26"/>
      <c r="BT212" s="26"/>
      <c r="BU212" s="26"/>
      <c r="BV212" s="26"/>
      <c r="BW212" s="26"/>
      <c r="BX212" s="26"/>
      <c r="BY212" s="26"/>
      <c r="BZ212" s="26"/>
      <c r="CA212" s="26"/>
      <c r="CB212" s="26"/>
      <c r="CC212" s="22"/>
      <c r="CD212" s="23"/>
    </row>
    <row r="213" spans="1:82" ht="15.75" customHeight="1" thickBot="1">
      <c r="A213" s="480"/>
      <c r="B213" s="1004" t="s">
        <v>1808</v>
      </c>
      <c r="C213" s="78"/>
      <c r="D213" s="59"/>
      <c r="E213" s="1165"/>
      <c r="F213" s="1166"/>
      <c r="G213" s="1167"/>
      <c r="H213" s="1141" t="s">
        <v>274</v>
      </c>
      <c r="I213" s="1142"/>
      <c r="J213" s="928"/>
      <c r="K213" s="154"/>
      <c r="L213" s="154"/>
      <c r="M213" s="154"/>
      <c r="N213" s="154"/>
      <c r="O213" s="154"/>
      <c r="P213" s="154"/>
      <c r="Q213" s="154"/>
      <c r="R213" s="154"/>
      <c r="S213" s="154"/>
      <c r="T213" s="154"/>
      <c r="U213" s="154"/>
      <c r="V213" s="154"/>
      <c r="W213" s="154"/>
      <c r="X213" s="155"/>
      <c r="AA213" s="231" t="s">
        <v>648</v>
      </c>
      <c r="AB213" s="236">
        <f>IF(P211=AA213,4,0)</f>
        <v>0</v>
      </c>
      <c r="AC213" s="229">
        <v>4</v>
      </c>
      <c r="AD213" s="229"/>
      <c r="AE213" s="181" t="s">
        <v>2</v>
      </c>
      <c r="AF213" s="236">
        <f ca="1">IF(U211=AE213,3,0)</f>
        <v>0</v>
      </c>
      <c r="AG213" s="229">
        <v>3</v>
      </c>
      <c r="AH213" s="63"/>
      <c r="AI213" s="287"/>
      <c r="AT213" s="107"/>
      <c r="AZ213" s="67" t="s">
        <v>0</v>
      </c>
      <c r="BA213" s="69">
        <f>IF(SUM(BA214:BA215)=0,1,0)</f>
        <v>1</v>
      </c>
      <c r="BI213" s="33" t="s">
        <v>0</v>
      </c>
      <c r="BJ213" s="152" t="s">
        <v>1629</v>
      </c>
      <c r="BK213" s="17"/>
      <c r="BL213" s="25"/>
      <c r="BM213" s="25"/>
      <c r="BN213" s="25"/>
      <c r="BO213" s="25"/>
      <c r="BP213" s="25"/>
      <c r="BQ213" s="27"/>
      <c r="BR213" s="27"/>
      <c r="BS213" s="27"/>
      <c r="BT213" s="27"/>
      <c r="BU213" s="27"/>
      <c r="BV213" s="27"/>
      <c r="BW213" s="27"/>
      <c r="BX213" s="27"/>
      <c r="BY213" s="27"/>
      <c r="BZ213" s="27"/>
      <c r="CA213" s="27"/>
      <c r="CB213" s="27"/>
      <c r="CC213" s="70"/>
      <c r="CD213" s="24"/>
    </row>
    <row r="214" spans="1:82" ht="15.75" customHeight="1" thickBot="1">
      <c r="A214" s="480"/>
      <c r="B214" s="432" t="s">
        <v>551</v>
      </c>
      <c r="C214" s="78"/>
      <c r="D214" s="59"/>
      <c r="E214" s="1165"/>
      <c r="F214" s="1166"/>
      <c r="G214" s="1167"/>
      <c r="H214" s="1141" t="s">
        <v>593</v>
      </c>
      <c r="I214" s="1142"/>
      <c r="J214" s="928"/>
      <c r="K214" s="154"/>
      <c r="L214" s="154"/>
      <c r="M214" s="154"/>
      <c r="N214" s="154"/>
      <c r="O214" s="154"/>
      <c r="P214" s="154"/>
      <c r="Q214" s="154"/>
      <c r="R214" s="154"/>
      <c r="S214" s="154"/>
      <c r="T214" s="154"/>
      <c r="U214" s="154"/>
      <c r="V214" s="154"/>
      <c r="W214" s="154"/>
      <c r="X214" s="155"/>
      <c r="AA214" s="229" t="s">
        <v>647</v>
      </c>
      <c r="AB214" s="237">
        <f>SUM(AB211:AB213)</f>
        <v>1</v>
      </c>
      <c r="AC214" s="229"/>
      <c r="AD214" s="229"/>
      <c r="AE214" s="229" t="s">
        <v>647</v>
      </c>
      <c r="AF214" s="237">
        <f ca="1">IF(SUM(AF210:AF213)=0,"",(SUM(AF210:AF213)))</f>
        <v>1</v>
      </c>
      <c r="AG214" s="229"/>
      <c r="AH214" s="63"/>
      <c r="AI214" s="287"/>
      <c r="AJ214" s="287"/>
      <c r="AK214" s="287"/>
      <c r="AL214" s="287"/>
      <c r="AN214" s="289"/>
      <c r="AO214" s="289"/>
      <c r="AP214" s="45"/>
      <c r="AQ214" s="45"/>
      <c r="AR214" s="45"/>
      <c r="AT214" s="107"/>
      <c r="AU214" s="45"/>
      <c r="AZ214" s="64" t="s">
        <v>1</v>
      </c>
      <c r="BA214" s="84">
        <f>IF(AND(E219&gt;=40,E219&lt;60),1,0)</f>
        <v>0</v>
      </c>
    </row>
    <row r="215" spans="1:82" ht="15.75" customHeight="1" thickBot="1">
      <c r="A215" s="480"/>
      <c r="B215" s="432" t="s">
        <v>531</v>
      </c>
      <c r="C215" s="78"/>
      <c r="D215" s="59"/>
      <c r="E215" s="1165"/>
      <c r="F215" s="1166"/>
      <c r="G215" s="1167"/>
      <c r="H215" s="1141" t="s">
        <v>265</v>
      </c>
      <c r="I215" s="1142"/>
      <c r="J215" s="928"/>
      <c r="K215" s="154"/>
      <c r="L215" s="154"/>
      <c r="M215" s="154"/>
      <c r="N215" s="154"/>
      <c r="O215" s="154"/>
      <c r="P215" s="154"/>
      <c r="Q215" s="154"/>
      <c r="R215" s="154"/>
      <c r="S215" s="154"/>
      <c r="T215" s="154"/>
      <c r="U215" s="154"/>
      <c r="V215" s="154"/>
      <c r="W215" s="154"/>
      <c r="X215" s="155"/>
      <c r="AA215" s="63"/>
      <c r="AB215" s="63"/>
      <c r="AC215" s="63"/>
      <c r="AD215" s="63"/>
      <c r="AE215" s="63"/>
      <c r="AF215" s="63"/>
      <c r="AG215" s="63"/>
      <c r="AH215" s="63"/>
      <c r="AI215" s="287"/>
      <c r="AJ215" s="287"/>
      <c r="AK215" s="287"/>
      <c r="AL215" s="287"/>
      <c r="AN215" s="289"/>
      <c r="AO215" s="289"/>
      <c r="AP215" s="45"/>
      <c r="AQ215" s="45"/>
      <c r="AR215" s="45"/>
      <c r="AT215" s="107"/>
      <c r="AU215" s="45"/>
      <c r="AZ215" s="66" t="s">
        <v>2</v>
      </c>
      <c r="BA215" s="86">
        <f>IF(E219&lt;=40,1,0)</f>
        <v>0</v>
      </c>
    </row>
    <row r="216" spans="1:82" ht="15.75" customHeight="1" thickBot="1">
      <c r="A216" s="480"/>
      <c r="B216" s="432" t="s">
        <v>536</v>
      </c>
      <c r="C216" s="78"/>
      <c r="D216" s="59"/>
      <c r="E216" s="1165"/>
      <c r="F216" s="1166"/>
      <c r="G216" s="1167"/>
      <c r="H216" s="1141" t="s">
        <v>265</v>
      </c>
      <c r="I216" s="1142"/>
      <c r="J216" s="928"/>
      <c r="K216" s="154"/>
      <c r="L216" s="154"/>
      <c r="M216" s="154"/>
      <c r="N216" s="154"/>
      <c r="O216" s="154"/>
      <c r="P216" s="154"/>
      <c r="Q216" s="154"/>
      <c r="R216" s="154"/>
      <c r="S216" s="154"/>
      <c r="T216" s="154"/>
      <c r="U216" s="154"/>
      <c r="V216" s="154"/>
      <c r="W216" s="154"/>
      <c r="X216" s="155"/>
      <c r="AA216" s="63"/>
      <c r="AB216" s="63"/>
      <c r="AC216" s="63"/>
      <c r="AD216" s="63"/>
      <c r="AE216" s="63"/>
      <c r="AF216" s="63"/>
      <c r="AG216" s="63"/>
      <c r="AH216" s="63"/>
      <c r="AI216" s="287"/>
      <c r="AJ216" s="287"/>
      <c r="AK216" s="287"/>
      <c r="AL216" s="287"/>
      <c r="AN216" s="289"/>
      <c r="AO216" s="289"/>
      <c r="AP216" s="45"/>
      <c r="AQ216" s="45"/>
      <c r="AR216" s="45"/>
      <c r="AT216" s="107"/>
      <c r="AU216" s="45"/>
    </row>
    <row r="217" spans="1:82" ht="15.75" customHeight="1" thickBot="1">
      <c r="A217" s="480"/>
      <c r="B217" s="432" t="s">
        <v>541</v>
      </c>
      <c r="C217" s="78"/>
      <c r="D217" s="59"/>
      <c r="E217" s="1186" t="str">
        <f>IF(P211&lt;&gt;AA211,"",IFERROR(建築物の概要!E31/建築物の概要!G32,""))</f>
        <v/>
      </c>
      <c r="F217" s="1187"/>
      <c r="G217" s="1188"/>
      <c r="H217" s="1141" t="s">
        <v>280</v>
      </c>
      <c r="I217" s="1142"/>
      <c r="J217" s="928" t="s">
        <v>435</v>
      </c>
      <c r="K217" s="154"/>
      <c r="L217" s="154"/>
      <c r="M217" s="154"/>
      <c r="N217" s="154"/>
      <c r="O217" s="154"/>
      <c r="P217" s="154"/>
      <c r="Q217" s="154"/>
      <c r="R217" s="154"/>
      <c r="S217" s="154"/>
      <c r="T217" s="154"/>
      <c r="U217" s="154"/>
      <c r="V217" s="154"/>
      <c r="W217" s="154"/>
      <c r="X217" s="155"/>
      <c r="AA217" s="63"/>
      <c r="AB217" s="63"/>
      <c r="AC217" s="63"/>
      <c r="AD217" s="63"/>
      <c r="AE217" s="63"/>
      <c r="AF217" s="63"/>
      <c r="AG217" s="63"/>
      <c r="AH217" s="63"/>
      <c r="AI217" s="287"/>
      <c r="AJ217" s="287"/>
      <c r="AK217" s="287"/>
      <c r="AL217" s="287"/>
      <c r="AN217" s="289"/>
      <c r="AO217" s="289"/>
      <c r="AP217" s="45"/>
      <c r="AQ217" s="45"/>
      <c r="AR217" s="45"/>
      <c r="AT217" s="107"/>
      <c r="AU217" s="45"/>
    </row>
    <row r="218" spans="1:82" ht="15.75" customHeight="1" thickBot="1">
      <c r="A218" s="480"/>
      <c r="B218" s="432" t="s">
        <v>604</v>
      </c>
      <c r="C218" s="78"/>
      <c r="D218" s="59"/>
      <c r="E218" s="1133" t="str">
        <f>IF(P211&lt;&gt;AA211,"",IFERROR((E215/E216)*E217,""))</f>
        <v/>
      </c>
      <c r="F218" s="1134"/>
      <c r="G218" s="1135"/>
      <c r="H218" s="1136" t="s">
        <v>280</v>
      </c>
      <c r="I218" s="1137"/>
      <c r="J218" s="928" t="s">
        <v>1529</v>
      </c>
      <c r="K218" s="154"/>
      <c r="L218" s="154"/>
      <c r="M218" s="154"/>
      <c r="N218" s="154"/>
      <c r="O218" s="154"/>
      <c r="P218" s="154"/>
      <c r="Q218" s="154"/>
      <c r="R218" s="154"/>
      <c r="S218" s="154"/>
      <c r="T218" s="154"/>
      <c r="U218" s="154"/>
      <c r="V218" s="154"/>
      <c r="W218" s="154"/>
      <c r="X218" s="155"/>
      <c r="AA218" s="63"/>
      <c r="AB218" s="63"/>
      <c r="AC218" s="63"/>
      <c r="AD218" s="63"/>
      <c r="AE218" s="63"/>
      <c r="AF218" s="63"/>
      <c r="AG218" s="63"/>
      <c r="AH218" s="63"/>
      <c r="AI218" s="287"/>
      <c r="AJ218" s="287"/>
      <c r="AK218" s="287"/>
      <c r="AL218" s="287"/>
      <c r="AN218" s="289"/>
      <c r="AO218" s="289"/>
      <c r="AP218" s="45"/>
      <c r="AQ218" s="45"/>
      <c r="AR218" s="45"/>
      <c r="AT218" s="107"/>
      <c r="AU218" s="45"/>
    </row>
    <row r="219" spans="1:82" ht="15.75" customHeight="1" thickBot="1">
      <c r="A219" s="480"/>
      <c r="B219" s="1003" t="s">
        <v>1809</v>
      </c>
      <c r="C219" s="136"/>
      <c r="D219" s="136"/>
      <c r="E219" s="1138" t="str">
        <f>IF(OR(P211&lt;&gt;AA211,E216=""),"",(ROUNDDOWN(E213/(E214*E218)*100,1)))</f>
        <v/>
      </c>
      <c r="F219" s="1139"/>
      <c r="G219" s="1140"/>
      <c r="H219" s="1141" t="s">
        <v>265</v>
      </c>
      <c r="I219" s="1142"/>
      <c r="J219" s="934" t="s">
        <v>605</v>
      </c>
      <c r="K219" s="158"/>
      <c r="L219" s="158"/>
      <c r="M219" s="158"/>
      <c r="N219" s="158"/>
      <c r="O219" s="158"/>
      <c r="P219" s="158"/>
      <c r="Q219" s="158"/>
      <c r="R219" s="158"/>
      <c r="S219" s="158"/>
      <c r="T219" s="158"/>
      <c r="U219" s="158"/>
      <c r="V219" s="158"/>
      <c r="W219" s="158"/>
      <c r="X219" s="157"/>
      <c r="AA219" s="63"/>
      <c r="AB219" s="63"/>
      <c r="AC219" s="63"/>
      <c r="AD219" s="63"/>
      <c r="AE219" s="63"/>
      <c r="AF219" s="63"/>
      <c r="AG219" s="63"/>
      <c r="AH219" s="63"/>
      <c r="AI219" s="287"/>
      <c r="AJ219" s="287"/>
      <c r="AK219" s="287"/>
      <c r="AL219" s="287"/>
      <c r="AN219" s="289"/>
      <c r="AO219" s="289"/>
      <c r="AP219" s="45"/>
      <c r="AQ219" s="45"/>
      <c r="AR219" s="45"/>
      <c r="AT219" s="107"/>
      <c r="AU219" s="45"/>
    </row>
    <row r="220" spans="1:82" ht="7.5" customHeight="1" thickBot="1">
      <c r="A220" s="480"/>
      <c r="B220" s="65"/>
      <c r="C220" s="65"/>
      <c r="D220" s="65"/>
      <c r="E220" s="176"/>
      <c r="F220" s="176"/>
      <c r="G220" s="176"/>
      <c r="H220" s="176"/>
      <c r="I220" s="176"/>
      <c r="J220" s="176"/>
      <c r="K220" s="176"/>
      <c r="L220" s="176"/>
      <c r="M220" s="176"/>
      <c r="N220" s="176"/>
      <c r="O220" s="176"/>
      <c r="P220" s="176"/>
      <c r="Q220" s="176"/>
      <c r="R220" s="176"/>
      <c r="S220" s="176"/>
      <c r="T220" s="176"/>
      <c r="U220" s="176"/>
      <c r="V220" s="176"/>
      <c r="W220" s="176"/>
      <c r="X220" s="176"/>
      <c r="AA220" s="229"/>
      <c r="AB220" s="236"/>
      <c r="AC220" s="229" t="s">
        <v>649</v>
      </c>
      <c r="AD220" s="229"/>
      <c r="AE220" s="248"/>
      <c r="AF220" s="229"/>
      <c r="AG220" s="229">
        <v>0</v>
      </c>
      <c r="AH220" s="63"/>
      <c r="AI220" s="287"/>
      <c r="AJ220" s="287"/>
      <c r="AK220" s="287"/>
      <c r="AL220" s="287"/>
      <c r="AN220" s="289"/>
      <c r="AO220" s="289"/>
      <c r="AP220" s="45"/>
      <c r="AQ220" s="45"/>
      <c r="AR220" s="45"/>
      <c r="AT220" s="107"/>
      <c r="AU220" s="45"/>
    </row>
    <row r="221" spans="1:82" ht="15.75" customHeight="1" thickBot="1">
      <c r="A221" s="480"/>
      <c r="B221" s="73" t="s">
        <v>1553</v>
      </c>
      <c r="C221" s="56"/>
      <c r="D221" s="56"/>
      <c r="E221" s="56"/>
      <c r="F221" s="56"/>
      <c r="G221" s="56"/>
      <c r="H221" s="56"/>
      <c r="I221" s="56"/>
      <c r="J221" s="56"/>
      <c r="K221" s="56"/>
      <c r="L221" s="56"/>
      <c r="M221" s="56"/>
      <c r="N221" s="56"/>
      <c r="O221" s="56"/>
      <c r="P221" s="1143" t="s">
        <v>4</v>
      </c>
      <c r="Q221" s="1144"/>
      <c r="R221" s="1144"/>
      <c r="S221" s="1144"/>
      <c r="T221" s="1145"/>
      <c r="U221" s="1146" t="str">
        <f ca="1">IF(P221&lt;&gt;AA5,"",OFFSET(BA223,MATCH(1,BA223:BA225,0)-1,-1,1,1))</f>
        <v>段階1</v>
      </c>
      <c r="V221" s="1147"/>
      <c r="W221" s="1147"/>
      <c r="X221" s="1148"/>
      <c r="AA221" s="111" t="s">
        <v>4</v>
      </c>
      <c r="AB221" s="236">
        <f>IF(P221=AA221,1,0)</f>
        <v>1</v>
      </c>
      <c r="AC221" s="229">
        <v>1</v>
      </c>
      <c r="AD221" s="229"/>
      <c r="AE221" s="182" t="s">
        <v>0</v>
      </c>
      <c r="AF221" s="236">
        <f ca="1">IF(U221=AE221,1,0)</f>
        <v>1</v>
      </c>
      <c r="AG221" s="229">
        <v>1</v>
      </c>
      <c r="AJ221" s="287"/>
      <c r="AK221" s="287"/>
      <c r="AL221" s="287"/>
      <c r="AN221" s="289"/>
      <c r="AO221" s="289"/>
      <c r="AP221" s="45"/>
      <c r="AQ221" s="45"/>
      <c r="AR221" s="45"/>
      <c r="AT221" s="107"/>
      <c r="AU221" s="45"/>
      <c r="AZ221" s="83" t="str">
        <f>B221</f>
        <v>ウ　ＥＶ及びPHV用充電設備の設置</v>
      </c>
      <c r="BH221" s="674" t="s">
        <v>1686</v>
      </c>
      <c r="BI221" s="35" t="s">
        <v>2</v>
      </c>
      <c r="BJ221" s="447" t="s">
        <v>1678</v>
      </c>
      <c r="BK221" s="36"/>
      <c r="BL221" s="34"/>
      <c r="BM221" s="34"/>
      <c r="BN221" s="34"/>
      <c r="BO221" s="34"/>
      <c r="BP221" s="34"/>
      <c r="BQ221" s="210"/>
      <c r="BR221" s="210"/>
      <c r="BS221" s="210"/>
      <c r="BT221" s="210"/>
      <c r="BU221" s="210"/>
      <c r="BV221" s="210"/>
      <c r="BW221" s="210"/>
      <c r="BX221" s="210"/>
      <c r="BY221" s="210"/>
      <c r="BZ221" s="210"/>
      <c r="CA221" s="210"/>
      <c r="CB221" s="210"/>
      <c r="CC221" s="71"/>
      <c r="CD221" s="72"/>
    </row>
    <row r="222" spans="1:82" ht="15.75" customHeight="1" thickBot="1">
      <c r="A222" s="480"/>
      <c r="B222" s="432" t="s">
        <v>645</v>
      </c>
      <c r="C222" s="78"/>
      <c r="D222" s="78"/>
      <c r="E222" s="1160"/>
      <c r="F222" s="1161"/>
      <c r="G222" s="1162"/>
      <c r="H222" s="1163" t="s">
        <v>17</v>
      </c>
      <c r="I222" s="1164"/>
      <c r="J222" s="558"/>
      <c r="K222" s="443"/>
      <c r="L222" s="443"/>
      <c r="M222" s="1159"/>
      <c r="N222" s="1159"/>
      <c r="O222" s="154"/>
      <c r="P222" s="154"/>
      <c r="Q222" s="154"/>
      <c r="R222" s="154"/>
      <c r="S222" s="154"/>
      <c r="T222" s="154"/>
      <c r="U222" s="154"/>
      <c r="V222" s="154"/>
      <c r="W222" s="154"/>
      <c r="X222" s="155"/>
      <c r="Z222" s="63"/>
      <c r="AA222" s="230" t="s">
        <v>5</v>
      </c>
      <c r="AB222" s="236">
        <f>IF(P221=AA222,2,0)</f>
        <v>0</v>
      </c>
      <c r="AC222" s="229">
        <v>2</v>
      </c>
      <c r="AD222" s="229"/>
      <c r="AE222" s="182" t="s">
        <v>1</v>
      </c>
      <c r="AF222" s="236">
        <f ca="1">IF(U221=AE222,2,0)</f>
        <v>0</v>
      </c>
      <c r="AG222" s="229">
        <v>2</v>
      </c>
      <c r="AN222" s="289"/>
      <c r="AO222" s="289"/>
      <c r="AP222" s="45"/>
      <c r="AQ222" s="45"/>
      <c r="AR222" s="45"/>
      <c r="AT222" s="107"/>
      <c r="AU222" s="45"/>
      <c r="AZ222" s="83" t="s">
        <v>117</v>
      </c>
      <c r="BI222" s="15" t="s">
        <v>1</v>
      </c>
      <c r="BJ222" s="658" t="s">
        <v>1679</v>
      </c>
      <c r="BK222" s="32"/>
      <c r="BL222" s="16"/>
      <c r="BM222" s="16"/>
      <c r="BN222" s="16"/>
      <c r="BO222" s="16"/>
      <c r="BP222" s="16"/>
      <c r="BQ222" s="26"/>
      <c r="BR222" s="26"/>
      <c r="BS222" s="26"/>
      <c r="BT222" s="26"/>
      <c r="BU222" s="26"/>
      <c r="BV222" s="26"/>
      <c r="BW222" s="26"/>
      <c r="BX222" s="26"/>
      <c r="BY222" s="26"/>
      <c r="BZ222" s="26"/>
      <c r="CA222" s="26"/>
      <c r="CB222" s="26"/>
      <c r="CC222" s="22"/>
      <c r="CD222" s="23"/>
    </row>
    <row r="223" spans="1:82" ht="15.75" customHeight="1" thickBot="1">
      <c r="A223" s="480"/>
      <c r="B223" s="1149" t="s">
        <v>1554</v>
      </c>
      <c r="C223" s="1150"/>
      <c r="D223" s="1151"/>
      <c r="E223" s="1152"/>
      <c r="F223" s="1153"/>
      <c r="G223" s="1154"/>
      <c r="H223" s="1155" t="s">
        <v>17</v>
      </c>
      <c r="I223" s="1156"/>
      <c r="J223" s="1157"/>
      <c r="K223" s="1158"/>
      <c r="L223" s="1158"/>
      <c r="M223" s="1159"/>
      <c r="N223" s="1159"/>
      <c r="O223" s="154"/>
      <c r="P223" s="154"/>
      <c r="Q223" s="154"/>
      <c r="R223" s="154"/>
      <c r="S223" s="154"/>
      <c r="T223" s="154"/>
      <c r="U223" s="154"/>
      <c r="V223" s="154"/>
      <c r="W223" s="154"/>
      <c r="X223" s="155"/>
      <c r="Z223" s="63"/>
      <c r="AA223" s="231" t="s">
        <v>648</v>
      </c>
      <c r="AB223" s="236">
        <f>IF(P221=AA223,4,0)</f>
        <v>0</v>
      </c>
      <c r="AC223" s="229">
        <v>4</v>
      </c>
      <c r="AD223" s="229"/>
      <c r="AE223" s="181" t="s">
        <v>2</v>
      </c>
      <c r="AF223" s="236">
        <f ca="1">IF(U221=AE223,3,0)</f>
        <v>0</v>
      </c>
      <c r="AG223" s="229">
        <v>3</v>
      </c>
      <c r="AN223" s="289"/>
      <c r="AO223" s="289"/>
      <c r="AP223" s="45"/>
      <c r="AQ223" s="45"/>
      <c r="AR223" s="45"/>
      <c r="AS223" s="118" t="str">
        <f>B223</f>
        <v>(イ) a 急速充電設備台数（プライベート用）</v>
      </c>
      <c r="AT223" s="107">
        <f>IF(OR(E223="",E223=0),0,1)</f>
        <v>0</v>
      </c>
      <c r="AU223" s="83" t="s">
        <v>924</v>
      </c>
      <c r="AZ223" s="67" t="s">
        <v>0</v>
      </c>
      <c r="BA223" s="69">
        <f>IF(SUM(BA224:BA225)=0,1,0)</f>
        <v>1</v>
      </c>
      <c r="BI223" s="33" t="s">
        <v>0</v>
      </c>
      <c r="BJ223" s="152" t="s">
        <v>1629</v>
      </c>
      <c r="BK223" s="17"/>
      <c r="BL223" s="25"/>
      <c r="BM223" s="25"/>
      <c r="BN223" s="25"/>
      <c r="BO223" s="25"/>
      <c r="BP223" s="25"/>
      <c r="BQ223" s="27"/>
      <c r="BR223" s="27"/>
      <c r="BS223" s="27"/>
      <c r="BT223" s="27"/>
      <c r="BU223" s="27"/>
      <c r="BV223" s="27"/>
      <c r="BW223" s="27"/>
      <c r="BX223" s="27"/>
      <c r="BY223" s="27"/>
      <c r="BZ223" s="27"/>
      <c r="CA223" s="27"/>
      <c r="CB223" s="27"/>
      <c r="CC223" s="70"/>
      <c r="CD223" s="24"/>
    </row>
    <row r="224" spans="1:82" ht="15.75" customHeight="1" thickBot="1">
      <c r="A224" s="480"/>
      <c r="B224" s="598" t="s">
        <v>1571</v>
      </c>
      <c r="C224" s="600"/>
      <c r="D224" s="600"/>
      <c r="E224" s="1160"/>
      <c r="F224" s="1161"/>
      <c r="G224" s="1162"/>
      <c r="H224" s="1155" t="s">
        <v>17</v>
      </c>
      <c r="I224" s="1156"/>
      <c r="J224" s="912"/>
      <c r="K224" s="913"/>
      <c r="L224" s="913"/>
      <c r="M224" s="914"/>
      <c r="N224" s="914"/>
      <c r="O224" s="154"/>
      <c r="P224" s="154"/>
      <c r="Q224" s="154"/>
      <c r="R224" s="154"/>
      <c r="S224" s="154"/>
      <c r="T224" s="154"/>
      <c r="U224" s="154"/>
      <c r="V224" s="154"/>
      <c r="W224" s="154"/>
      <c r="X224" s="155"/>
      <c r="Z224" s="63"/>
      <c r="AA224" s="229" t="s">
        <v>647</v>
      </c>
      <c r="AB224" s="237">
        <f>SUM(AB221:AB223)</f>
        <v>1</v>
      </c>
      <c r="AC224" s="229"/>
      <c r="AD224" s="229"/>
      <c r="AE224" s="229" t="s">
        <v>647</v>
      </c>
      <c r="AF224" s="237">
        <f ca="1">IF(SUM(AF220:AF223)=0,"",(SUM(AF220:AF223)))</f>
        <v>1</v>
      </c>
      <c r="AG224" s="229"/>
      <c r="AN224" s="289"/>
      <c r="AO224" s="289"/>
      <c r="AP224" s="45"/>
      <c r="AQ224" s="45"/>
      <c r="AR224" s="45"/>
      <c r="AS224" s="118" t="str">
        <f>B224</f>
        <v>　    b 急速充電設備台数（パブリック用）</v>
      </c>
      <c r="AT224" s="107">
        <f>IF(OR(E224="",E224=0),0,1)</f>
        <v>0</v>
      </c>
      <c r="AU224" s="83" t="s">
        <v>924</v>
      </c>
      <c r="AZ224" s="64" t="s">
        <v>1</v>
      </c>
      <c r="BA224" s="84">
        <f>IF(BA225=1,0,IF(OR(AT223=1,AT225=1),1,0))</f>
        <v>0</v>
      </c>
    </row>
    <row r="225" spans="1:53" ht="15.75" customHeight="1" thickBot="1">
      <c r="A225" s="480"/>
      <c r="B225" s="598" t="s">
        <v>1555</v>
      </c>
      <c r="C225" s="600"/>
      <c r="D225" s="600"/>
      <c r="E225" s="1160"/>
      <c r="F225" s="1161"/>
      <c r="G225" s="1162"/>
      <c r="H225" s="1163" t="s">
        <v>17</v>
      </c>
      <c r="I225" s="1164"/>
      <c r="J225" s="1157"/>
      <c r="K225" s="1158"/>
      <c r="L225" s="1158"/>
      <c r="M225" s="1159"/>
      <c r="N225" s="1159"/>
      <c r="O225" s="154"/>
      <c r="P225" s="154"/>
      <c r="Q225" s="154"/>
      <c r="R225" s="154"/>
      <c r="S225" s="154"/>
      <c r="T225" s="154"/>
      <c r="U225" s="154"/>
      <c r="V225" s="154"/>
      <c r="W225" s="154"/>
      <c r="X225" s="155"/>
      <c r="Z225" s="63"/>
      <c r="AN225" s="289"/>
      <c r="AO225" s="289"/>
      <c r="AP225" s="45"/>
      <c r="AQ225" s="45"/>
      <c r="AR225" s="45"/>
      <c r="AS225" s="118" t="str">
        <f>B225</f>
        <v>(ウ) a 普通充電設備台数（プライベート用）</v>
      </c>
      <c r="AT225" s="107">
        <f>IF(OR(E225="",E225=0),0,1)</f>
        <v>0</v>
      </c>
      <c r="AU225" s="83" t="s">
        <v>924</v>
      </c>
      <c r="AZ225" s="66" t="s">
        <v>2</v>
      </c>
      <c r="BA225" s="86">
        <f>IF(OR(AT224=1,AT226=1),1,0)</f>
        <v>0</v>
      </c>
    </row>
    <row r="226" spans="1:53" ht="15.75" customHeight="1" thickBot="1">
      <c r="A226" s="480"/>
      <c r="B226" s="598" t="s">
        <v>1572</v>
      </c>
      <c r="C226" s="78"/>
      <c r="D226" s="59"/>
      <c r="E226" s="1183"/>
      <c r="F226" s="1184"/>
      <c r="G226" s="1185"/>
      <c r="H226" s="1155" t="s">
        <v>17</v>
      </c>
      <c r="I226" s="1156"/>
      <c r="J226" s="568"/>
      <c r="K226" s="924"/>
      <c r="L226" s="924"/>
      <c r="M226" s="933"/>
      <c r="N226" s="933"/>
      <c r="O226" s="158"/>
      <c r="P226" s="158"/>
      <c r="Q226" s="158"/>
      <c r="R226" s="158"/>
      <c r="S226" s="158"/>
      <c r="T226" s="158"/>
      <c r="U226" s="158"/>
      <c r="V226" s="158"/>
      <c r="W226" s="158"/>
      <c r="X226" s="157"/>
      <c r="Z226" s="63"/>
      <c r="AN226" s="289"/>
      <c r="AO226" s="289"/>
      <c r="AP226" s="45"/>
      <c r="AQ226" s="45"/>
      <c r="AR226" s="45"/>
      <c r="AS226" s="118" t="str">
        <f>B226</f>
        <v>　    b 普通充電設備台数（パブリック用）</v>
      </c>
      <c r="AT226" s="107">
        <f>IF(OR(E226="",E226=0),0,1)</f>
        <v>0</v>
      </c>
      <c r="AU226" s="83" t="s">
        <v>924</v>
      </c>
    </row>
    <row r="227" spans="1:53" ht="15.75" customHeight="1">
      <c r="A227" s="65"/>
      <c r="B227" s="65"/>
      <c r="C227" s="65"/>
      <c r="D227" s="65"/>
      <c r="E227" s="176"/>
      <c r="F227" s="176"/>
      <c r="G227" s="176"/>
      <c r="H227" s="176"/>
      <c r="I227" s="176"/>
      <c r="J227" s="176"/>
      <c r="K227" s="176"/>
      <c r="L227" s="176"/>
      <c r="M227" s="176"/>
      <c r="N227" s="176"/>
      <c r="O227" s="176"/>
      <c r="P227" s="176"/>
      <c r="Q227" s="176"/>
      <c r="R227" s="176"/>
      <c r="S227" s="176"/>
      <c r="T227" s="176"/>
      <c r="U227" s="176"/>
      <c r="V227" s="176"/>
      <c r="W227" s="176"/>
      <c r="X227" s="176"/>
      <c r="AN227" s="289"/>
      <c r="AO227" s="289"/>
      <c r="AP227" s="45"/>
      <c r="AQ227" s="45"/>
      <c r="AR227" s="45"/>
      <c r="AT227" s="107"/>
      <c r="AU227" s="45"/>
    </row>
    <row r="228" spans="1:53" ht="15.75" customHeight="1">
      <c r="A228" s="678" t="s">
        <v>594</v>
      </c>
      <c r="B228" s="65"/>
      <c r="C228" s="65"/>
      <c r="D228" s="65"/>
      <c r="E228" s="176"/>
      <c r="F228" s="176"/>
      <c r="G228" s="176"/>
      <c r="H228" s="176"/>
      <c r="I228" s="176"/>
      <c r="J228" s="176"/>
      <c r="K228" s="176"/>
      <c r="L228" s="176"/>
      <c r="M228" s="176"/>
      <c r="N228" s="176"/>
      <c r="O228" s="176"/>
      <c r="P228" s="176"/>
      <c r="Q228" s="176"/>
      <c r="R228" s="176"/>
      <c r="S228" s="176"/>
      <c r="T228" s="176"/>
      <c r="U228" s="176"/>
      <c r="V228" s="176"/>
      <c r="W228" s="176"/>
      <c r="X228" s="176"/>
      <c r="AN228" s="289"/>
      <c r="AO228" s="289"/>
      <c r="AP228" s="45"/>
      <c r="AQ228" s="45"/>
      <c r="AR228" s="45"/>
      <c r="AT228" s="107"/>
      <c r="AU228" s="45"/>
    </row>
    <row r="229" spans="1:53" ht="15.75" customHeight="1">
      <c r="A229" s="65"/>
      <c r="B229" s="1168"/>
      <c r="C229" s="1169"/>
      <c r="D229" s="1169"/>
      <c r="E229" s="1169"/>
      <c r="F229" s="1169"/>
      <c r="G229" s="1169"/>
      <c r="H229" s="1169"/>
      <c r="I229" s="1169"/>
      <c r="J229" s="1169"/>
      <c r="K229" s="1169"/>
      <c r="L229" s="1169"/>
      <c r="M229" s="1169"/>
      <c r="N229" s="1169"/>
      <c r="O229" s="1169"/>
      <c r="P229" s="1169"/>
      <c r="Q229" s="1169"/>
      <c r="R229" s="1169"/>
      <c r="S229" s="1169"/>
      <c r="T229" s="1169"/>
      <c r="U229" s="1169"/>
      <c r="V229" s="1169"/>
      <c r="W229" s="1169"/>
      <c r="X229" s="1170"/>
      <c r="AN229" s="289"/>
      <c r="AO229" s="289"/>
      <c r="AP229" s="45"/>
      <c r="AQ229" s="45"/>
      <c r="AR229" s="45"/>
      <c r="AT229" s="107"/>
      <c r="AU229" s="45"/>
    </row>
    <row r="230" spans="1:53" ht="15.75" customHeight="1">
      <c r="A230" s="65"/>
      <c r="B230" s="1171"/>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3"/>
      <c r="AN230" s="289"/>
      <c r="AO230" s="289"/>
      <c r="AP230" s="45"/>
      <c r="AQ230" s="45"/>
      <c r="AR230" s="45"/>
      <c r="AT230" s="107"/>
      <c r="AU230" s="45"/>
    </row>
    <row r="231" spans="1:53" ht="15.75" customHeight="1">
      <c r="A231" s="65"/>
      <c r="B231" s="1171"/>
      <c r="C231" s="1172"/>
      <c r="D231" s="1172"/>
      <c r="E231" s="1172"/>
      <c r="F231" s="1172"/>
      <c r="G231" s="1172"/>
      <c r="H231" s="1172"/>
      <c r="I231" s="1172"/>
      <c r="J231" s="1172"/>
      <c r="K231" s="1172"/>
      <c r="L231" s="1172"/>
      <c r="M231" s="1172"/>
      <c r="N231" s="1172"/>
      <c r="O231" s="1172"/>
      <c r="P231" s="1172"/>
      <c r="Q231" s="1172"/>
      <c r="R231" s="1172"/>
      <c r="S231" s="1172"/>
      <c r="T231" s="1172"/>
      <c r="U231" s="1172"/>
      <c r="V231" s="1172"/>
      <c r="W231" s="1172"/>
      <c r="X231" s="1173"/>
      <c r="AN231" s="289"/>
      <c r="AO231" s="289"/>
      <c r="AP231" s="45"/>
      <c r="AQ231" s="45"/>
      <c r="AR231" s="45"/>
      <c r="AT231" s="107"/>
      <c r="AU231" s="45"/>
    </row>
    <row r="232" spans="1:53" ht="15.75" customHeight="1">
      <c r="A232" s="437"/>
      <c r="B232" s="1171"/>
      <c r="C232" s="1172"/>
      <c r="D232" s="1172"/>
      <c r="E232" s="1172"/>
      <c r="F232" s="1172"/>
      <c r="G232" s="1172"/>
      <c r="H232" s="1172"/>
      <c r="I232" s="1172"/>
      <c r="J232" s="1172"/>
      <c r="K232" s="1172"/>
      <c r="L232" s="1172"/>
      <c r="M232" s="1172"/>
      <c r="N232" s="1172"/>
      <c r="O232" s="1172"/>
      <c r="P232" s="1172"/>
      <c r="Q232" s="1172"/>
      <c r="R232" s="1172"/>
      <c r="S232" s="1172"/>
      <c r="T232" s="1172"/>
      <c r="U232" s="1172"/>
      <c r="V232" s="1172"/>
      <c r="W232" s="1172"/>
      <c r="X232" s="1173"/>
      <c r="AN232" s="289"/>
      <c r="AO232" s="289"/>
      <c r="AP232" s="45"/>
      <c r="AQ232" s="45"/>
      <c r="AR232" s="45"/>
      <c r="AT232" s="107"/>
      <c r="AU232" s="45"/>
    </row>
    <row r="233" spans="1:53" ht="15.75" customHeight="1">
      <c r="A233" s="437"/>
      <c r="B233" s="1171"/>
      <c r="C233" s="1172"/>
      <c r="D233" s="1172"/>
      <c r="E233" s="1172"/>
      <c r="F233" s="1172"/>
      <c r="G233" s="1172"/>
      <c r="H233" s="1172"/>
      <c r="I233" s="1172"/>
      <c r="J233" s="1172"/>
      <c r="K233" s="1172"/>
      <c r="L233" s="1172"/>
      <c r="M233" s="1172"/>
      <c r="N233" s="1172"/>
      <c r="O233" s="1172"/>
      <c r="P233" s="1172"/>
      <c r="Q233" s="1172"/>
      <c r="R233" s="1172"/>
      <c r="S233" s="1172"/>
      <c r="T233" s="1172"/>
      <c r="U233" s="1172"/>
      <c r="V233" s="1172"/>
      <c r="W233" s="1172"/>
      <c r="X233" s="1173"/>
      <c r="AN233" s="289"/>
      <c r="AO233" s="289"/>
      <c r="AP233" s="45"/>
      <c r="AQ233" s="45"/>
      <c r="AR233" s="45"/>
      <c r="AT233" s="107"/>
      <c r="AU233" s="45"/>
    </row>
    <row r="234" spans="1:53" ht="15.75" customHeight="1">
      <c r="A234" s="65"/>
      <c r="B234" s="1171"/>
      <c r="C234" s="1172"/>
      <c r="D234" s="1172"/>
      <c r="E234" s="1172"/>
      <c r="F234" s="1172"/>
      <c r="G234" s="1172"/>
      <c r="H234" s="1172"/>
      <c r="I234" s="1172"/>
      <c r="J234" s="1172"/>
      <c r="K234" s="1172"/>
      <c r="L234" s="1172"/>
      <c r="M234" s="1172"/>
      <c r="N234" s="1172"/>
      <c r="O234" s="1172"/>
      <c r="P234" s="1172"/>
      <c r="Q234" s="1172"/>
      <c r="R234" s="1172"/>
      <c r="S234" s="1172"/>
      <c r="T234" s="1172"/>
      <c r="U234" s="1172"/>
      <c r="V234" s="1172"/>
      <c r="W234" s="1172"/>
      <c r="X234" s="1173"/>
      <c r="AN234" s="289"/>
      <c r="AO234" s="289"/>
      <c r="AP234" s="45"/>
      <c r="AQ234" s="45"/>
      <c r="AR234" s="45"/>
      <c r="AT234" s="107"/>
      <c r="AU234" s="45"/>
    </row>
    <row r="235" spans="1:53" ht="15.75" customHeight="1">
      <c r="A235" s="437"/>
      <c r="B235" s="1174"/>
      <c r="C235" s="1175"/>
      <c r="D235" s="1175"/>
      <c r="E235" s="1175"/>
      <c r="F235" s="1175"/>
      <c r="G235" s="1175"/>
      <c r="H235" s="1175"/>
      <c r="I235" s="1175"/>
      <c r="J235" s="1175"/>
      <c r="K235" s="1175"/>
      <c r="L235" s="1175"/>
      <c r="M235" s="1175"/>
      <c r="N235" s="1175"/>
      <c r="O235" s="1175"/>
      <c r="P235" s="1175"/>
      <c r="Q235" s="1175"/>
      <c r="R235" s="1175"/>
      <c r="S235" s="1175"/>
      <c r="T235" s="1175"/>
      <c r="U235" s="1175"/>
      <c r="V235" s="1175"/>
      <c r="W235" s="1175"/>
      <c r="X235" s="1176"/>
      <c r="AT235" s="107"/>
    </row>
    <row r="236" spans="1:53" ht="15.75" customHeight="1">
      <c r="A236" s="437"/>
      <c r="B236" s="65"/>
      <c r="C236" s="65"/>
      <c r="D236" s="65"/>
      <c r="E236" s="176"/>
      <c r="F236" s="176"/>
      <c r="G236" s="176"/>
      <c r="H236" s="176"/>
      <c r="I236" s="176"/>
      <c r="J236" s="176"/>
      <c r="K236" s="176"/>
      <c r="L236" s="176"/>
      <c r="M236" s="176"/>
      <c r="N236" s="176"/>
      <c r="O236" s="176"/>
      <c r="P236" s="176"/>
      <c r="Q236" s="176"/>
      <c r="R236" s="176"/>
      <c r="S236" s="176"/>
      <c r="T236" s="176"/>
      <c r="U236" s="176"/>
      <c r="V236" s="176"/>
      <c r="W236" s="176"/>
      <c r="X236" s="176"/>
      <c r="AN236" s="176"/>
      <c r="AO236" s="176"/>
      <c r="AP236" s="176"/>
      <c r="AQ236" s="176"/>
      <c r="AR236" s="176"/>
      <c r="AT236" s="107"/>
      <c r="AU236" s="176"/>
    </row>
    <row r="237" spans="1:53" ht="15.75" customHeight="1">
      <c r="A237" s="65"/>
      <c r="B237" s="135" t="s">
        <v>436</v>
      </c>
      <c r="C237" s="65"/>
      <c r="D237" s="65"/>
      <c r="E237" s="176"/>
      <c r="F237" s="176"/>
      <c r="G237" s="176"/>
      <c r="H237" s="176"/>
      <c r="I237" s="176"/>
      <c r="J237" s="176"/>
      <c r="K237" s="176"/>
      <c r="L237" s="176"/>
      <c r="M237" s="176"/>
      <c r="N237" s="176"/>
      <c r="O237" s="176"/>
      <c r="P237" s="176"/>
      <c r="Q237" s="176"/>
      <c r="R237" s="176"/>
      <c r="S237" s="176"/>
      <c r="T237" s="176"/>
      <c r="U237" s="176"/>
      <c r="V237" s="176"/>
      <c r="W237" s="176"/>
      <c r="X237" s="176"/>
    </row>
    <row r="238" spans="1:53" ht="15.75" customHeight="1">
      <c r="A238" s="65"/>
      <c r="B238" s="116" t="s">
        <v>1685</v>
      </c>
      <c r="C238" s="65"/>
      <c r="D238" s="65"/>
      <c r="E238" s="176"/>
      <c r="F238" s="176"/>
      <c r="G238" s="176"/>
      <c r="H238" s="176"/>
      <c r="I238" s="176"/>
      <c r="J238" s="176"/>
      <c r="K238" s="176"/>
      <c r="L238" s="176"/>
      <c r="M238" s="176"/>
      <c r="N238" s="176"/>
      <c r="O238" s="176"/>
      <c r="P238" s="176"/>
      <c r="Q238" s="176"/>
      <c r="R238" s="176"/>
      <c r="S238" s="176"/>
      <c r="T238" s="176"/>
      <c r="U238" s="176"/>
      <c r="V238" s="176"/>
      <c r="W238" s="176"/>
      <c r="X238" s="176"/>
    </row>
    <row r="239" spans="1:53" ht="15.75" customHeight="1">
      <c r="A239" s="65"/>
      <c r="B239" s="116"/>
      <c r="C239" s="65"/>
      <c r="D239" s="65"/>
      <c r="E239" s="176"/>
      <c r="F239" s="176"/>
      <c r="G239" s="176"/>
      <c r="H239" s="176"/>
      <c r="I239" s="176"/>
      <c r="J239" s="176"/>
      <c r="K239" s="176"/>
      <c r="L239" s="176"/>
      <c r="M239" s="176"/>
      <c r="N239" s="176"/>
      <c r="O239" s="176"/>
      <c r="P239" s="176"/>
      <c r="Q239" s="176"/>
      <c r="R239" s="176"/>
      <c r="S239" s="176"/>
      <c r="T239" s="176"/>
      <c r="U239" s="176"/>
      <c r="V239" s="176"/>
      <c r="W239" s="176"/>
      <c r="X239" s="176"/>
    </row>
    <row r="240" spans="1:53" ht="15.75" customHeight="1">
      <c r="A240" s="176" t="s">
        <v>490</v>
      </c>
      <c r="B240" s="176"/>
      <c r="C240" s="176"/>
      <c r="D240" s="176"/>
      <c r="E240" s="176"/>
      <c r="F240" s="176"/>
      <c r="G240" s="176"/>
      <c r="H240" s="176"/>
      <c r="I240" s="176"/>
      <c r="J240" s="176"/>
      <c r="K240" s="176"/>
      <c r="L240" s="176"/>
      <c r="M240" s="176"/>
      <c r="N240" s="526"/>
      <c r="O240" s="526"/>
      <c r="P240" s="526"/>
      <c r="Q240" s="526"/>
      <c r="R240" s="526"/>
      <c r="S240" s="526"/>
      <c r="T240" s="526"/>
      <c r="U240" s="526"/>
      <c r="V240" s="526"/>
      <c r="W240" s="526"/>
      <c r="X240" s="526"/>
    </row>
    <row r="241" spans="1:53" ht="15.75" customHeight="1">
      <c r="A241" s="65"/>
      <c r="B241" s="1177" t="s">
        <v>482</v>
      </c>
      <c r="C241" s="1180" t="s">
        <v>483</v>
      </c>
      <c r="D241" s="1181"/>
      <c r="E241" s="1182"/>
      <c r="F241" s="1180" t="s">
        <v>484</v>
      </c>
      <c r="G241" s="1181"/>
      <c r="H241" s="1181"/>
      <c r="I241" s="1181"/>
      <c r="J241" s="1182"/>
      <c r="K241" s="176"/>
      <c r="L241" s="176"/>
      <c r="M241" s="176"/>
      <c r="N241" s="526"/>
      <c r="O241" s="526"/>
      <c r="P241" s="526"/>
      <c r="Q241" s="526"/>
      <c r="R241" s="526"/>
      <c r="S241" s="526"/>
      <c r="T241" s="526"/>
      <c r="U241" s="526"/>
      <c r="V241" s="526"/>
      <c r="W241" s="526"/>
      <c r="X241" s="526"/>
    </row>
    <row r="242" spans="1:53" ht="15.75" customHeight="1">
      <c r="A242" s="65"/>
      <c r="B242" s="1178"/>
      <c r="C242" s="1130" t="s">
        <v>485</v>
      </c>
      <c r="D242" s="1131"/>
      <c r="E242" s="1132"/>
      <c r="F242" s="1127" t="str">
        <f ca="1">BA242</f>
        <v>★☆☆</v>
      </c>
      <c r="G242" s="1128"/>
      <c r="H242" s="1128"/>
      <c r="I242" s="1128"/>
      <c r="J242" s="1129"/>
      <c r="K242" s="176"/>
      <c r="L242" s="176"/>
      <c r="M242" s="176"/>
      <c r="N242" s="526"/>
      <c r="O242" s="526"/>
      <c r="P242" s="526"/>
      <c r="Q242" s="526"/>
      <c r="R242" s="526"/>
      <c r="S242" s="526"/>
      <c r="T242" s="526"/>
      <c r="U242" s="526"/>
      <c r="V242" s="526"/>
      <c r="W242" s="526"/>
      <c r="X242" s="526"/>
      <c r="AM242" s="83" t="s">
        <v>485</v>
      </c>
      <c r="AS242" s="405" t="str">
        <f>B5</f>
        <v>ア　建築物外皮の熱負荷抑制</v>
      </c>
      <c r="AT242" s="83" t="str">
        <f ca="1">U5</f>
        <v>段階1</v>
      </c>
      <c r="AV242" s="83">
        <f ca="1">IF(AT242="段階1",1,IF(AT242="段階2",2,IF(AT242="段階3",3,"要確認")))</f>
        <v>1</v>
      </c>
      <c r="AW242" s="406"/>
      <c r="AZ242" s="83">
        <f ca="1">AV242</f>
        <v>1</v>
      </c>
      <c r="BA242" s="83" t="str">
        <f ca="1">IF(AZ242=1,AM248,IF(AZ242=2,AM249,IF(AZ242=3,AM250,"要確認")))</f>
        <v>★☆☆</v>
      </c>
    </row>
    <row r="243" spans="1:53" ht="15.75" customHeight="1">
      <c r="A243" s="176"/>
      <c r="B243" s="1178"/>
      <c r="C243" s="1130" t="s">
        <v>486</v>
      </c>
      <c r="D243" s="1131"/>
      <c r="E243" s="1132"/>
      <c r="F243" s="1127" t="str">
        <f ca="1">BA243</f>
        <v>★☆☆</v>
      </c>
      <c r="G243" s="1128"/>
      <c r="H243" s="1128"/>
      <c r="I243" s="1128"/>
      <c r="J243" s="1129"/>
      <c r="K243" s="176"/>
      <c r="L243" s="176"/>
      <c r="M243" s="176"/>
      <c r="N243" s="176"/>
      <c r="O243" s="176"/>
      <c r="P243" s="176"/>
      <c r="Q243" s="176"/>
      <c r="R243" s="176"/>
      <c r="S243" s="176"/>
      <c r="T243" s="176"/>
      <c r="U243" s="176"/>
      <c r="V243" s="176"/>
      <c r="W243" s="176"/>
      <c r="X243" s="176"/>
      <c r="AM243" s="83" t="s">
        <v>486</v>
      </c>
      <c r="AS243" s="405" t="str">
        <f>B39</f>
        <v>ア　設備システムの高効率化</v>
      </c>
      <c r="AT243" s="83" t="str">
        <f ca="1">U39</f>
        <v>段階1</v>
      </c>
      <c r="AV243" s="83">
        <f ca="1">IF(AT243="段階1",1,IF(AT243="段階2",2,IF(AT243="段階3",3,"要確認")))</f>
        <v>1</v>
      </c>
      <c r="AW243" s="406"/>
      <c r="AZ243" s="83">
        <f ca="1">AV243</f>
        <v>1</v>
      </c>
      <c r="BA243" s="83" t="str">
        <f ca="1">IF(AZ243=1,AM248,IF(AZ243=2,AM249,IF(AZ243=3,AM250,"要確認")))</f>
        <v>★☆☆</v>
      </c>
    </row>
    <row r="244" spans="1:53" ht="15.75" customHeight="1">
      <c r="A244" s="65"/>
      <c r="B244" s="1178"/>
      <c r="C244" s="1130" t="s">
        <v>487</v>
      </c>
      <c r="D244" s="1131"/>
      <c r="E244" s="1132"/>
      <c r="F244" s="1127" t="str">
        <f ca="1">BA244</f>
        <v>★☆☆</v>
      </c>
      <c r="G244" s="1128"/>
      <c r="H244" s="1128"/>
      <c r="I244" s="1128"/>
      <c r="J244" s="1129"/>
      <c r="K244" s="176"/>
      <c r="L244" s="176"/>
      <c r="M244" s="176"/>
      <c r="N244" s="176"/>
      <c r="O244" s="176"/>
      <c r="P244" s="176"/>
      <c r="Q244" s="176"/>
      <c r="R244" s="176"/>
      <c r="S244" s="176"/>
      <c r="T244" s="176"/>
      <c r="U244" s="176"/>
      <c r="V244" s="176"/>
      <c r="W244" s="176"/>
      <c r="X244" s="176"/>
      <c r="AM244" s="83" t="s">
        <v>487</v>
      </c>
      <c r="AS244" s="405" t="str">
        <f>B22</f>
        <v>イ　再生可能エネルギーの変換利用</v>
      </c>
      <c r="AT244" s="18" t="str">
        <f ca="1">U22</f>
        <v>段階1</v>
      </c>
      <c r="AV244" s="18">
        <f ca="1">IF(P22=AA23,1,IF(AT244="段階1",1,IF(AT244="段階2",2,IF(AT244="段階3",3,"要確認"))))</f>
        <v>1</v>
      </c>
      <c r="AW244" s="406" t="str">
        <f>B30</f>
        <v>ウ　再生可能エネルギー電気の受入れ</v>
      </c>
      <c r="AX244" s="83" t="str">
        <f ca="1">U30</f>
        <v>段階1</v>
      </c>
      <c r="AY244" s="83">
        <f ca="1">IF(AX244="段階1",1,IF(AX244="段階2",2,IF(AX244="段階3",3,"要確認")))</f>
        <v>1</v>
      </c>
      <c r="AZ244" s="83">
        <f ca="1">AV244+AY244</f>
        <v>2</v>
      </c>
      <c r="BA244" s="83" t="str">
        <f ca="1">IF(AZ244&lt;=2,AM248,IF(AZ244=3,AM249,IF(AZ244&gt;=4,AM250,"要確認")))</f>
        <v>★☆☆</v>
      </c>
    </row>
    <row r="245" spans="1:53" ht="15.75" customHeight="1">
      <c r="A245" s="176"/>
      <c r="B245" s="1178"/>
      <c r="C245" s="1130" t="s">
        <v>488</v>
      </c>
      <c r="D245" s="1131"/>
      <c r="E245" s="1132"/>
      <c r="F245" s="1127" t="str">
        <f ca="1">BA245</f>
        <v>★☆☆</v>
      </c>
      <c r="G245" s="1128"/>
      <c r="H245" s="1128"/>
      <c r="I245" s="1128"/>
      <c r="J245" s="1129"/>
      <c r="K245" s="176"/>
      <c r="L245" s="176"/>
      <c r="M245" s="176"/>
      <c r="N245" s="176"/>
      <c r="O245" s="176"/>
      <c r="P245" s="176"/>
      <c r="Q245" s="176"/>
      <c r="R245" s="176"/>
      <c r="S245" s="176"/>
      <c r="T245" s="176"/>
      <c r="U245" s="176"/>
      <c r="V245" s="176"/>
      <c r="W245" s="176"/>
      <c r="X245" s="176"/>
      <c r="AM245" s="83" t="s">
        <v>488</v>
      </c>
      <c r="AS245" s="405" t="str">
        <f>B113</f>
        <v>ア　維持管理、更新、改修、用途の変更等の自由度の確保</v>
      </c>
      <c r="AT245" s="83" t="str">
        <f ca="1">U113</f>
        <v>段階1</v>
      </c>
      <c r="AV245" s="83">
        <f ca="1">IF(AT245="段階1",1,IF(AT245="段階2",2,IF(AT245="段階3",3,"要確認")))</f>
        <v>1</v>
      </c>
      <c r="AW245" s="406" t="str">
        <f>B127</f>
        <v>イ　躯体の劣化対策</v>
      </c>
      <c r="AX245" s="83" t="str">
        <f ca="1">U127</f>
        <v>段階1</v>
      </c>
      <c r="AY245" s="83">
        <f ca="1">IF(AX245="段階1",1,IF(AX245="段階2",2,IF(AX245="段階3",3,"要確認")))</f>
        <v>1</v>
      </c>
      <c r="AZ245" s="83">
        <f ca="1">AV245+AY245</f>
        <v>2</v>
      </c>
      <c r="BA245" s="83" t="str">
        <f ca="1">IF(AZ245&lt;=2,AM248,IF(AZ245=3,AM249,IF(AZ245&gt;=4,AM250,"要確認")))</f>
        <v>★☆☆</v>
      </c>
    </row>
    <row r="246" spans="1:53" ht="15.75" customHeight="1">
      <c r="A246" s="176"/>
      <c r="B246" s="1179"/>
      <c r="C246" s="1130" t="s">
        <v>489</v>
      </c>
      <c r="D246" s="1131"/>
      <c r="E246" s="1132"/>
      <c r="F246" s="1127" t="str">
        <f ca="1">BA246</f>
        <v>★☆☆</v>
      </c>
      <c r="G246" s="1128"/>
      <c r="H246" s="1128"/>
      <c r="I246" s="1128"/>
      <c r="J246" s="1129"/>
      <c r="K246" s="176"/>
      <c r="L246" s="176"/>
      <c r="M246" s="176"/>
      <c r="N246" s="176"/>
      <c r="O246" s="176"/>
      <c r="P246" s="176"/>
      <c r="Q246" s="176"/>
      <c r="R246" s="176"/>
      <c r="S246" s="176"/>
      <c r="T246" s="176"/>
      <c r="U246" s="176"/>
      <c r="V246" s="176"/>
      <c r="W246" s="176"/>
      <c r="X246" s="176"/>
      <c r="AM246" s="83" t="s">
        <v>489</v>
      </c>
      <c r="AS246" s="405" t="str">
        <f>B158</f>
        <v>ア　緑の量の確保</v>
      </c>
      <c r="AT246" s="83" t="str">
        <f ca="1">U158</f>
        <v>段階1</v>
      </c>
      <c r="AV246" s="83">
        <f ca="1">IF(AT246="段階1",1,IF(AT246="段階2",2,IF(AT246="段階3",3,"要確認")))</f>
        <v>1</v>
      </c>
      <c r="AW246" s="406" t="str">
        <f>B158</f>
        <v>ア　緑の量の確保</v>
      </c>
      <c r="AX246" s="83" t="str">
        <f ca="1">U165</f>
        <v>段階1</v>
      </c>
      <c r="AY246" s="83">
        <f ca="1">IF(AX246="段階1",1,IF(AX246="段階2",2,IF(AX246="段階3",3,"要確認")))</f>
        <v>1</v>
      </c>
      <c r="AZ246" s="83">
        <f ca="1">AV246+AY246</f>
        <v>2</v>
      </c>
      <c r="BA246" s="83" t="str">
        <f ca="1">IF(AZ246&lt;=3,AM248,IF(AZ246=4,AM249,IF(AZ246&gt;=5,AM250,"要確認")))</f>
        <v>★☆☆</v>
      </c>
    </row>
    <row r="247" spans="1:53" ht="15.75" customHeight="1">
      <c r="A247" s="176"/>
      <c r="B247" s="176"/>
      <c r="C247" s="176" t="s">
        <v>1480</v>
      </c>
      <c r="D247" s="176"/>
      <c r="E247" s="176"/>
      <c r="F247" s="176"/>
      <c r="G247" s="176"/>
      <c r="H247" s="176"/>
      <c r="I247" s="176"/>
      <c r="J247" s="176"/>
      <c r="K247" s="176"/>
      <c r="L247" s="176"/>
      <c r="M247" s="176"/>
      <c r="N247" s="176"/>
      <c r="O247" s="176"/>
      <c r="P247" s="176"/>
      <c r="Q247" s="176"/>
      <c r="R247" s="176"/>
      <c r="S247" s="176"/>
      <c r="T247" s="176"/>
      <c r="U247" s="176"/>
      <c r="V247" s="176"/>
      <c r="W247" s="176"/>
      <c r="X247" s="176"/>
    </row>
    <row r="248" spans="1:53" ht="15.75" customHeight="1">
      <c r="A248" s="176"/>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AM248" s="83" t="s">
        <v>499</v>
      </c>
    </row>
    <row r="249" spans="1:53" ht="15.75" customHeight="1">
      <c r="A249" s="17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AM249" s="83" t="s">
        <v>498</v>
      </c>
    </row>
    <row r="250" spans="1:53" ht="15.75" customHeight="1">
      <c r="A250" s="176"/>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AM250" s="199" t="s">
        <v>497</v>
      </c>
    </row>
    <row r="251" spans="1:53" ht="15.75" customHeight="1">
      <c r="A251" s="65"/>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row>
    <row r="252" spans="1:53" ht="15.75" customHeight="1">
      <c r="A252" s="176"/>
    </row>
    <row r="253" spans="1:53" ht="15.75" customHeight="1">
      <c r="A253" s="176"/>
    </row>
    <row r="254" spans="1:53" ht="15.75" customHeight="1"/>
    <row r="255" spans="1:53" ht="15.75" customHeight="1">
      <c r="B255" s="83" t="s">
        <v>437</v>
      </c>
    </row>
    <row r="256" spans="1:53" ht="15.75" customHeight="1">
      <c r="V256" s="65" t="s">
        <v>1730</v>
      </c>
    </row>
    <row r="257" spans="2:24" ht="15.75" customHeight="1">
      <c r="B257" s="67" t="s">
        <v>1731</v>
      </c>
      <c r="C257" s="80"/>
      <c r="D257" s="67" t="s">
        <v>1732</v>
      </c>
      <c r="E257" s="76"/>
      <c r="F257" s="76"/>
      <c r="G257" s="76"/>
      <c r="H257" s="76"/>
      <c r="I257" s="76"/>
      <c r="J257" s="980"/>
      <c r="K257" s="76" t="s">
        <v>1733</v>
      </c>
      <c r="L257" s="76"/>
      <c r="M257" s="76"/>
      <c r="N257" s="76"/>
      <c r="O257" s="76"/>
      <c r="P257" s="76"/>
      <c r="Q257" s="76"/>
      <c r="R257" s="76"/>
      <c r="S257" s="76"/>
      <c r="T257" s="76"/>
      <c r="U257" s="76"/>
      <c r="V257" s="76"/>
      <c r="W257" s="169" t="str">
        <f ca="1">U5</f>
        <v>段階1</v>
      </c>
      <c r="X257" s="980"/>
    </row>
    <row r="258" spans="2:24" ht="15.75" customHeight="1">
      <c r="B258" s="64"/>
      <c r="C258" s="82"/>
      <c r="D258" s="67" t="s">
        <v>1734</v>
      </c>
      <c r="E258" s="76"/>
      <c r="F258" s="76"/>
      <c r="G258" s="76"/>
      <c r="H258" s="76"/>
      <c r="I258" s="76"/>
      <c r="J258" s="980"/>
      <c r="K258" s="76" t="s">
        <v>1735</v>
      </c>
      <c r="L258" s="76"/>
      <c r="M258" s="76"/>
      <c r="N258" s="76"/>
      <c r="O258" s="76"/>
      <c r="P258" s="76"/>
      <c r="Q258" s="76"/>
      <c r="R258" s="76"/>
      <c r="S258" s="76"/>
      <c r="T258" s="76"/>
      <c r="U258" s="76"/>
      <c r="V258" s="76"/>
      <c r="W258" s="169" t="str">
        <f ca="1">U17</f>
        <v>段階1</v>
      </c>
      <c r="X258" s="980"/>
    </row>
    <row r="259" spans="2:24" ht="15.75" customHeight="1">
      <c r="B259" s="64"/>
      <c r="C259" s="82"/>
      <c r="D259" s="64"/>
      <c r="E259" s="149"/>
      <c r="F259" s="149"/>
      <c r="G259" s="149"/>
      <c r="H259" s="149"/>
      <c r="I259" s="149"/>
      <c r="J259" s="981"/>
      <c r="K259" s="166" t="s">
        <v>1736</v>
      </c>
      <c r="L259" s="55"/>
      <c r="M259" s="55"/>
      <c r="N259" s="55"/>
      <c r="O259" s="55"/>
      <c r="P259" s="55"/>
      <c r="Q259" s="55"/>
      <c r="R259" s="55"/>
      <c r="S259" s="55"/>
      <c r="T259" s="55"/>
      <c r="U259" s="55"/>
      <c r="V259" s="55"/>
      <c r="W259" s="166" t="str">
        <f ca="1">U22</f>
        <v>段階1</v>
      </c>
      <c r="X259" s="979"/>
    </row>
    <row r="260" spans="2:24" ht="15.75" customHeight="1">
      <c r="B260" s="64"/>
      <c r="C260" s="82"/>
      <c r="D260" s="66"/>
      <c r="E260" s="77"/>
      <c r="F260" s="77"/>
      <c r="G260" s="77"/>
      <c r="H260" s="77"/>
      <c r="I260" s="77"/>
      <c r="J260" s="978"/>
      <c r="K260" s="77" t="s">
        <v>1737</v>
      </c>
      <c r="L260" s="77"/>
      <c r="M260" s="77"/>
      <c r="N260" s="77"/>
      <c r="O260" s="77"/>
      <c r="P260" s="77"/>
      <c r="Q260" s="77"/>
      <c r="R260" s="77"/>
      <c r="S260" s="77"/>
      <c r="T260" s="77"/>
      <c r="U260" s="77"/>
      <c r="V260" s="77"/>
      <c r="W260" s="171" t="str">
        <f ca="1">U30</f>
        <v>段階1</v>
      </c>
      <c r="X260" s="978"/>
    </row>
    <row r="261" spans="2:24" ht="15.75" customHeight="1">
      <c r="B261" s="66"/>
      <c r="C261" s="85"/>
      <c r="D261" s="66" t="s">
        <v>1738</v>
      </c>
      <c r="E261" s="77"/>
      <c r="F261" s="77"/>
      <c r="G261" s="77"/>
      <c r="H261" s="77"/>
      <c r="I261" s="77"/>
      <c r="J261" s="978"/>
      <c r="K261" s="77" t="s">
        <v>1739</v>
      </c>
      <c r="L261" s="77"/>
      <c r="M261" s="77"/>
      <c r="N261" s="77"/>
      <c r="O261" s="77"/>
      <c r="P261" s="77"/>
      <c r="Q261" s="77"/>
      <c r="R261" s="77"/>
      <c r="S261" s="77"/>
      <c r="T261" s="77"/>
      <c r="U261" s="77"/>
      <c r="V261" s="77"/>
      <c r="W261" s="171" t="str">
        <f ca="1">U39</f>
        <v>段階1</v>
      </c>
      <c r="X261" s="978"/>
    </row>
    <row r="262" spans="2:24" ht="15.75" customHeight="1">
      <c r="B262" s="67" t="s">
        <v>1743</v>
      </c>
      <c r="C262" s="80"/>
      <c r="D262" s="67" t="s">
        <v>1744</v>
      </c>
      <c r="E262" s="76"/>
      <c r="F262" s="76"/>
      <c r="G262" s="76"/>
      <c r="H262" s="76"/>
      <c r="I262" s="76"/>
      <c r="J262" s="980"/>
      <c r="K262" s="166" t="s">
        <v>1745</v>
      </c>
      <c r="L262" s="55"/>
      <c r="M262" s="55"/>
      <c r="N262" s="55"/>
      <c r="O262" s="55"/>
      <c r="P262" s="55"/>
      <c r="Q262" s="55"/>
      <c r="R262" s="55"/>
      <c r="S262" s="55"/>
      <c r="T262" s="55"/>
      <c r="U262" s="55"/>
      <c r="V262" s="55"/>
      <c r="W262" s="166" t="str">
        <f ca="1">U85</f>
        <v>段階1</v>
      </c>
      <c r="X262" s="979"/>
    </row>
    <row r="263" spans="2:24" ht="15.75" customHeight="1">
      <c r="B263" s="64"/>
      <c r="C263" s="82"/>
      <c r="D263" s="66"/>
      <c r="E263" s="77"/>
      <c r="F263" s="77"/>
      <c r="G263" s="77"/>
      <c r="H263" s="77"/>
      <c r="I263" s="77"/>
      <c r="J263" s="978"/>
      <c r="K263" s="77" t="s">
        <v>1712</v>
      </c>
      <c r="L263" s="77"/>
      <c r="M263" s="77"/>
      <c r="N263" s="77"/>
      <c r="O263" s="77"/>
      <c r="P263" s="77"/>
      <c r="Q263" s="77"/>
      <c r="R263" s="77"/>
      <c r="S263" s="77"/>
      <c r="T263" s="77"/>
      <c r="U263" s="77"/>
      <c r="V263" s="77"/>
      <c r="W263" s="171" t="str">
        <f ca="1">U96</f>
        <v>段階1</v>
      </c>
      <c r="X263" s="978"/>
    </row>
    <row r="264" spans="2:24" ht="15" customHeight="1">
      <c r="B264" s="64"/>
      <c r="C264" s="82"/>
      <c r="D264" s="67" t="s">
        <v>1746</v>
      </c>
      <c r="E264" s="76"/>
      <c r="F264" s="76"/>
      <c r="G264" s="76"/>
      <c r="H264" s="76"/>
      <c r="I264" s="76"/>
      <c r="J264" s="980"/>
      <c r="K264" s="166" t="s">
        <v>1747</v>
      </c>
      <c r="L264" s="55"/>
      <c r="M264" s="55"/>
      <c r="N264" s="55"/>
      <c r="O264" s="55"/>
      <c r="P264" s="55"/>
      <c r="Q264" s="55"/>
      <c r="R264" s="55"/>
      <c r="S264" s="55"/>
      <c r="T264" s="55"/>
      <c r="U264" s="55"/>
      <c r="V264" s="55"/>
      <c r="W264" s="166" t="str">
        <f ca="1">U103</f>
        <v>段階1</v>
      </c>
      <c r="X264" s="979"/>
    </row>
    <row r="265" spans="2:24" ht="15" customHeight="1">
      <c r="B265" s="64"/>
      <c r="C265" s="82"/>
      <c r="D265" s="66"/>
      <c r="E265" s="77"/>
      <c r="F265" s="77"/>
      <c r="G265" s="77"/>
      <c r="H265" s="77"/>
      <c r="I265" s="77"/>
      <c r="J265" s="978"/>
      <c r="K265" s="77" t="s">
        <v>1748</v>
      </c>
      <c r="L265" s="77"/>
      <c r="M265" s="77"/>
      <c r="N265" s="77"/>
      <c r="O265" s="77"/>
      <c r="P265" s="77"/>
      <c r="Q265" s="77"/>
      <c r="R265" s="77"/>
      <c r="S265" s="77"/>
      <c r="T265" s="77"/>
      <c r="U265" s="77"/>
      <c r="V265" s="77"/>
      <c r="W265" s="171" t="str">
        <f ca="1">U108</f>
        <v>段階1</v>
      </c>
      <c r="X265" s="978"/>
    </row>
    <row r="266" spans="2:24" ht="15" customHeight="1">
      <c r="B266" s="64"/>
      <c r="C266" s="82"/>
      <c r="D266" s="67" t="s">
        <v>1749</v>
      </c>
      <c r="E266" s="76"/>
      <c r="F266" s="76"/>
      <c r="G266" s="76"/>
      <c r="H266" s="76"/>
      <c r="I266" s="76"/>
      <c r="J266" s="980"/>
      <c r="K266" s="996" t="s">
        <v>1750</v>
      </c>
      <c r="L266" s="76"/>
      <c r="M266" s="76"/>
      <c r="N266" s="76"/>
      <c r="O266" s="76"/>
      <c r="P266" s="76"/>
      <c r="Q266" s="76"/>
      <c r="R266" s="76"/>
      <c r="S266" s="76"/>
      <c r="T266" s="76"/>
      <c r="U266" s="76"/>
      <c r="V266" s="76"/>
      <c r="W266" s="169" t="str">
        <f ca="1">U113</f>
        <v>段階1</v>
      </c>
      <c r="X266" s="980"/>
    </row>
    <row r="267" spans="2:24" ht="15" customHeight="1">
      <c r="B267" s="64"/>
      <c r="C267" s="82"/>
      <c r="D267" s="64"/>
      <c r="E267" s="149"/>
      <c r="F267" s="149"/>
      <c r="G267" s="149"/>
      <c r="H267" s="149"/>
      <c r="I267" s="149"/>
      <c r="J267" s="981"/>
      <c r="K267" s="166" t="s">
        <v>1751</v>
      </c>
      <c r="L267" s="55"/>
      <c r="M267" s="55"/>
      <c r="N267" s="55"/>
      <c r="O267" s="55"/>
      <c r="P267" s="55"/>
      <c r="Q267" s="55"/>
      <c r="R267" s="55"/>
      <c r="S267" s="55"/>
      <c r="T267" s="55"/>
      <c r="U267" s="55"/>
      <c r="V267" s="55"/>
      <c r="W267" s="166" t="str">
        <f ca="1">U127</f>
        <v>段階1</v>
      </c>
      <c r="X267" s="979"/>
    </row>
    <row r="268" spans="2:24" ht="15" customHeight="1">
      <c r="B268" s="64"/>
      <c r="C268" s="82"/>
      <c r="D268" s="66"/>
      <c r="E268" s="77"/>
      <c r="F268" s="77"/>
      <c r="G268" s="77"/>
      <c r="H268" s="77"/>
      <c r="I268" s="77"/>
      <c r="J268" s="978"/>
      <c r="K268" s="77" t="s">
        <v>1752</v>
      </c>
      <c r="L268" s="77"/>
      <c r="M268" s="77"/>
      <c r="N268" s="77"/>
      <c r="O268" s="77"/>
      <c r="P268" s="77"/>
      <c r="Q268" s="77"/>
      <c r="R268" s="77"/>
      <c r="S268" s="77"/>
      <c r="T268" s="77"/>
      <c r="U268" s="77"/>
      <c r="V268" s="77"/>
      <c r="W268" s="171" t="str">
        <f ca="1">U138</f>
        <v>段階1</v>
      </c>
      <c r="X268" s="978"/>
    </row>
    <row r="269" spans="2:24" ht="15" customHeight="1">
      <c r="B269" s="66"/>
      <c r="C269" s="85"/>
      <c r="D269" s="66" t="s">
        <v>1753</v>
      </c>
      <c r="E269" s="77"/>
      <c r="F269" s="77"/>
      <c r="G269" s="77"/>
      <c r="H269" s="77"/>
      <c r="I269" s="77"/>
      <c r="J269" s="978"/>
      <c r="K269" s="77" t="s">
        <v>1713</v>
      </c>
      <c r="L269" s="77"/>
      <c r="M269" s="77"/>
      <c r="N269" s="77"/>
      <c r="O269" s="77"/>
      <c r="P269" s="77"/>
      <c r="Q269" s="77"/>
      <c r="R269" s="77"/>
      <c r="S269" s="77"/>
      <c r="T269" s="77"/>
      <c r="U269" s="77"/>
      <c r="V269" s="77"/>
      <c r="W269" s="171" t="str">
        <f ca="1">U146</f>
        <v>段階1</v>
      </c>
      <c r="X269" s="978"/>
    </row>
    <row r="270" spans="2:24" ht="15" customHeight="1">
      <c r="B270" s="67" t="s">
        <v>1754</v>
      </c>
      <c r="C270" s="80"/>
      <c r="D270" s="68" t="s">
        <v>1755</v>
      </c>
      <c r="E270" s="55"/>
      <c r="F270" s="55"/>
      <c r="G270" s="55"/>
      <c r="H270" s="55"/>
      <c r="I270" s="55"/>
      <c r="J270" s="979"/>
      <c r="K270" s="55" t="s">
        <v>1714</v>
      </c>
      <c r="L270" s="55"/>
      <c r="M270" s="55"/>
      <c r="N270" s="55"/>
      <c r="O270" s="55"/>
      <c r="P270" s="55"/>
      <c r="Q270" s="55"/>
      <c r="R270" s="55"/>
      <c r="S270" s="55"/>
      <c r="T270" s="55"/>
      <c r="U270" s="55"/>
      <c r="V270" s="55"/>
      <c r="W270" s="166" t="str">
        <f ca="1">U153</f>
        <v>段階1</v>
      </c>
      <c r="X270" s="979"/>
    </row>
    <row r="271" spans="2:24" ht="15" customHeight="1">
      <c r="B271" s="64"/>
      <c r="C271" s="82"/>
      <c r="D271" s="64" t="s">
        <v>1756</v>
      </c>
      <c r="E271" s="149"/>
      <c r="F271" s="149"/>
      <c r="G271" s="149"/>
      <c r="H271" s="149"/>
      <c r="I271" s="149"/>
      <c r="J271" s="981"/>
      <c r="K271" s="149" t="s">
        <v>1757</v>
      </c>
      <c r="L271" s="149"/>
      <c r="M271" s="149"/>
      <c r="N271" s="149"/>
      <c r="O271" s="149"/>
      <c r="P271" s="149"/>
      <c r="Q271" s="149"/>
      <c r="R271" s="149"/>
      <c r="S271" s="149"/>
      <c r="T271" s="149"/>
      <c r="U271" s="149"/>
      <c r="V271" s="149"/>
      <c r="W271" s="170" t="str">
        <f ca="1">U158</f>
        <v>段階1</v>
      </c>
      <c r="X271" s="981"/>
    </row>
    <row r="272" spans="2:24" ht="15" customHeight="1">
      <c r="B272" s="64"/>
      <c r="C272" s="82"/>
      <c r="D272" s="64"/>
      <c r="E272" s="149"/>
      <c r="F272" s="149"/>
      <c r="G272" s="149"/>
      <c r="H272" s="149"/>
      <c r="I272" s="149"/>
      <c r="J272" s="981"/>
      <c r="K272" s="166" t="s">
        <v>1758</v>
      </c>
      <c r="L272" s="55"/>
      <c r="M272" s="55"/>
      <c r="N272" s="55"/>
      <c r="O272" s="55"/>
      <c r="P272" s="55"/>
      <c r="Q272" s="55"/>
      <c r="R272" s="55"/>
      <c r="S272" s="55"/>
      <c r="T272" s="55"/>
      <c r="U272" s="55"/>
      <c r="V272" s="55"/>
      <c r="W272" s="166" t="str">
        <f ca="1">U165</f>
        <v>段階1</v>
      </c>
      <c r="X272" s="979"/>
    </row>
    <row r="273" spans="2:24" ht="15" customHeight="1">
      <c r="B273" s="64"/>
      <c r="C273" s="82"/>
      <c r="D273" s="64"/>
      <c r="E273" s="149"/>
      <c r="F273" s="149"/>
      <c r="G273" s="149"/>
      <c r="H273" s="149"/>
      <c r="I273" s="149"/>
      <c r="J273" s="981"/>
      <c r="K273" s="149" t="s">
        <v>1715</v>
      </c>
      <c r="L273" s="149"/>
      <c r="M273" s="149"/>
      <c r="N273" s="149"/>
      <c r="O273" s="149"/>
      <c r="P273" s="149"/>
      <c r="Q273" s="149"/>
      <c r="R273" s="149"/>
      <c r="S273" s="149"/>
      <c r="T273" s="149"/>
      <c r="U273" s="149"/>
      <c r="V273" s="149"/>
      <c r="W273" s="170" t="str">
        <f ca="1">U177</f>
        <v>段階1</v>
      </c>
      <c r="X273" s="981"/>
    </row>
    <row r="274" spans="2:24" ht="15" customHeight="1">
      <c r="B274" s="64"/>
      <c r="C274" s="82"/>
      <c r="D274" s="64"/>
      <c r="E274" s="149"/>
      <c r="F274" s="149"/>
      <c r="G274" s="149"/>
      <c r="H274" s="149"/>
      <c r="I274" s="149"/>
      <c r="J274" s="981"/>
      <c r="K274" s="166" t="s">
        <v>1759</v>
      </c>
      <c r="L274" s="55"/>
      <c r="M274" s="55"/>
      <c r="N274" s="55"/>
      <c r="O274" s="55"/>
      <c r="P274" s="55"/>
      <c r="Q274" s="55"/>
      <c r="R274" s="55"/>
      <c r="S274" s="55"/>
      <c r="T274" s="55"/>
      <c r="U274" s="55"/>
      <c r="V274" s="55"/>
      <c r="W274" s="166" t="str">
        <f ca="1">U185</f>
        <v>段階1</v>
      </c>
      <c r="X274" s="979"/>
    </row>
    <row r="275" spans="2:24" ht="15" customHeight="1">
      <c r="B275" s="66"/>
      <c r="C275" s="85"/>
      <c r="D275" s="66"/>
      <c r="E275" s="77"/>
      <c r="F275" s="77"/>
      <c r="G275" s="77"/>
      <c r="H275" s="77"/>
      <c r="I275" s="77"/>
      <c r="J275" s="978"/>
      <c r="K275" s="997" t="s">
        <v>1760</v>
      </c>
      <c r="L275" s="77"/>
      <c r="M275" s="77"/>
      <c r="N275" s="77"/>
      <c r="O275" s="77"/>
      <c r="P275" s="77"/>
      <c r="Q275" s="77"/>
      <c r="R275" s="77"/>
      <c r="S275" s="77"/>
      <c r="T275" s="77"/>
      <c r="U275" s="77"/>
      <c r="V275" s="77"/>
      <c r="W275" s="171" t="str">
        <f ca="1">U191</f>
        <v>段階1</v>
      </c>
      <c r="X275" s="978"/>
    </row>
    <row r="276" spans="2:24" ht="15" customHeight="1">
      <c r="B276" s="64" t="s">
        <v>1761</v>
      </c>
      <c r="C276" s="82"/>
      <c r="D276" s="64" t="s">
        <v>1762</v>
      </c>
      <c r="E276" s="149"/>
      <c r="F276" s="149"/>
      <c r="G276" s="149"/>
      <c r="H276" s="149"/>
      <c r="I276" s="149"/>
      <c r="J276" s="981"/>
      <c r="K276" s="149" t="s">
        <v>1767</v>
      </c>
      <c r="L276" s="149"/>
      <c r="M276" s="149"/>
      <c r="N276" s="149"/>
      <c r="O276" s="149"/>
      <c r="P276" s="149"/>
      <c r="Q276" s="149"/>
      <c r="R276" s="149"/>
      <c r="S276" s="149"/>
      <c r="T276" s="149"/>
      <c r="U276" s="149"/>
      <c r="V276" s="149"/>
      <c r="W276" s="170" t="str">
        <f ca="1">U200</f>
        <v>段階1</v>
      </c>
      <c r="X276" s="981"/>
    </row>
    <row r="277" spans="2:24" ht="15" customHeight="1">
      <c r="B277" s="64"/>
      <c r="C277" s="82"/>
      <c r="D277" s="64"/>
      <c r="E277" s="149"/>
      <c r="F277" s="149"/>
      <c r="G277" s="149"/>
      <c r="H277" s="149"/>
      <c r="I277" s="149"/>
      <c r="J277" s="981"/>
      <c r="K277" s="166" t="s">
        <v>1768</v>
      </c>
      <c r="L277" s="55"/>
      <c r="M277" s="55"/>
      <c r="N277" s="55"/>
      <c r="O277" s="55"/>
      <c r="P277" s="55"/>
      <c r="Q277" s="55"/>
      <c r="R277" s="55"/>
      <c r="S277" s="55"/>
      <c r="T277" s="55"/>
      <c r="U277" s="55"/>
      <c r="V277" s="55"/>
      <c r="W277" s="166" t="str">
        <f ca="1">U211</f>
        <v>段階1</v>
      </c>
      <c r="X277" s="979"/>
    </row>
    <row r="278" spans="2:24" ht="15" customHeight="1">
      <c r="B278" s="66"/>
      <c r="C278" s="85"/>
      <c r="D278" s="66"/>
      <c r="E278" s="77"/>
      <c r="F278" s="77"/>
      <c r="G278" s="77"/>
      <c r="H278" s="77"/>
      <c r="I278" s="77"/>
      <c r="J278" s="978"/>
      <c r="K278" s="77" t="s">
        <v>1769</v>
      </c>
      <c r="L278" s="77"/>
      <c r="M278" s="77"/>
      <c r="N278" s="77"/>
      <c r="O278" s="77"/>
      <c r="P278" s="77"/>
      <c r="Q278" s="77"/>
      <c r="R278" s="77"/>
      <c r="S278" s="77"/>
      <c r="T278" s="77"/>
      <c r="U278" s="77"/>
      <c r="V278" s="77"/>
      <c r="W278" s="171" t="str">
        <f ca="1">U221</f>
        <v>段階1</v>
      </c>
      <c r="X278" s="978"/>
    </row>
    <row r="280" spans="2:24" ht="15" customHeight="1">
      <c r="C280" s="83" t="s">
        <v>1770</v>
      </c>
    </row>
    <row r="281" spans="2:24" ht="15" customHeight="1">
      <c r="D281" s="67"/>
      <c r="E281" s="980"/>
      <c r="F281" s="76"/>
      <c r="G281" s="76" t="s">
        <v>1727</v>
      </c>
      <c r="H281" s="76"/>
      <c r="I281" s="76" t="s">
        <v>1725</v>
      </c>
      <c r="J281" s="76"/>
      <c r="K281" s="1459" t="s">
        <v>1724</v>
      </c>
      <c r="L281" s="1460"/>
      <c r="M281" s="1461"/>
    </row>
    <row r="282" spans="2:24" ht="15" customHeight="1">
      <c r="D282" s="68" t="s">
        <v>2</v>
      </c>
      <c r="E282" s="979"/>
      <c r="F282" s="55"/>
      <c r="G282" s="55">
        <f ca="1">COUNTIF(W257:W278,D282)</f>
        <v>0</v>
      </c>
      <c r="H282" s="55" t="s">
        <v>1766</v>
      </c>
      <c r="I282" s="55">
        <f ca="1">22-G285</f>
        <v>22</v>
      </c>
      <c r="J282" s="55"/>
      <c r="K282" s="1457">
        <f ca="1">G282/I282*100</f>
        <v>0</v>
      </c>
      <c r="L282" s="1458"/>
      <c r="M282" s="979" t="s">
        <v>265</v>
      </c>
    </row>
    <row r="283" spans="2:24" ht="15" customHeight="1">
      <c r="D283" s="68" t="s">
        <v>1</v>
      </c>
      <c r="E283" s="979"/>
      <c r="F283" s="166"/>
      <c r="G283" s="55">
        <f ca="1">COUNTIF(W257:W278,D283)</f>
        <v>0</v>
      </c>
      <c r="H283" s="55" t="s">
        <v>1766</v>
      </c>
      <c r="I283" s="55">
        <f ca="1">22-G285</f>
        <v>22</v>
      </c>
      <c r="J283" s="979"/>
      <c r="K283" s="1457">
        <f ca="1">G283/I283*100</f>
        <v>0</v>
      </c>
      <c r="L283" s="1458"/>
      <c r="M283" s="979" t="s">
        <v>265</v>
      </c>
    </row>
    <row r="284" spans="2:24" ht="15" customHeight="1">
      <c r="D284" s="66" t="s">
        <v>0</v>
      </c>
      <c r="E284" s="978"/>
      <c r="F284" s="166"/>
      <c r="G284" s="55">
        <f ca="1">COUNTIF(W257:W278,D284)</f>
        <v>22</v>
      </c>
      <c r="H284" s="55" t="s">
        <v>1766</v>
      </c>
      <c r="I284" s="55">
        <f ca="1">22-G285</f>
        <v>22</v>
      </c>
      <c r="J284" s="979"/>
      <c r="K284" s="1455">
        <f ca="1">G284/I284*100</f>
        <v>100</v>
      </c>
      <c r="L284" s="1456"/>
      <c r="M284" s="978" t="s">
        <v>265</v>
      </c>
    </row>
    <row r="285" spans="2:24" ht="15" customHeight="1">
      <c r="D285" s="83" t="s">
        <v>1723</v>
      </c>
      <c r="G285" s="65">
        <f ca="1">22-(G282+G283+G284)</f>
        <v>0</v>
      </c>
    </row>
    <row r="286" spans="2:24" ht="15" customHeight="1"/>
    <row r="287" spans="2:24" ht="15" customHeight="1"/>
    <row r="288" spans="2:24" ht="15" customHeight="1"/>
    <row r="289" spans="56:60" ht="15" customHeight="1"/>
    <row r="290" spans="56:60" ht="15" customHeight="1">
      <c r="BD290" s="85"/>
      <c r="BE290" s="85"/>
      <c r="BF290" s="85"/>
      <c r="BG290" s="85"/>
      <c r="BH290" s="82"/>
    </row>
    <row r="291" spans="56:60" ht="15" customHeight="1"/>
    <row r="292" spans="56:60" ht="15" customHeight="1">
      <c r="BD292" s="80"/>
      <c r="BE292" s="80"/>
      <c r="BF292" s="80"/>
      <c r="BG292" s="80"/>
      <c r="BH292" s="82"/>
    </row>
    <row r="293" spans="56:60">
      <c r="BD293" s="85"/>
      <c r="BE293" s="85"/>
      <c r="BF293" s="85"/>
      <c r="BG293" s="85"/>
      <c r="BH293" s="82"/>
    </row>
    <row r="294" spans="56:60">
      <c r="BD294" s="82"/>
      <c r="BE294" s="82"/>
      <c r="BF294" s="82"/>
      <c r="BG294" s="82"/>
      <c r="BH294" s="82"/>
    </row>
    <row r="303" spans="56:60" ht="15" customHeight="1"/>
    <row r="304" spans="56:60"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sheetData>
  <sheetProtection password="A63B" sheet="1" objects="1" scenarios="1"/>
  <dataConsolidate/>
  <mergeCells count="358">
    <mergeCell ref="K284:L284"/>
    <mergeCell ref="K282:L282"/>
    <mergeCell ref="K283:L283"/>
    <mergeCell ref="K281:M281"/>
    <mergeCell ref="P17:T17"/>
    <mergeCell ref="U17:X17"/>
    <mergeCell ref="E18:G18"/>
    <mergeCell ref="H18:I18"/>
    <mergeCell ref="E19:G19"/>
    <mergeCell ref="H19:I19"/>
    <mergeCell ref="J19:O19"/>
    <mergeCell ref="P19:R19"/>
    <mergeCell ref="S19:T19"/>
    <mergeCell ref="J20:O20"/>
    <mergeCell ref="P20:R20"/>
    <mergeCell ref="S20:T20"/>
    <mergeCell ref="U22:X22"/>
    <mergeCell ref="E26:G26"/>
    <mergeCell ref="H26:I26"/>
    <mergeCell ref="K26:L26"/>
    <mergeCell ref="M26:N26"/>
    <mergeCell ref="P26:R26"/>
    <mergeCell ref="S26:T26"/>
    <mergeCell ref="E25:G25"/>
    <mergeCell ref="O2:P2"/>
    <mergeCell ref="V2:W2"/>
    <mergeCell ref="B3:X3"/>
    <mergeCell ref="B4:X4"/>
    <mergeCell ref="P5:T5"/>
    <mergeCell ref="U5:X5"/>
    <mergeCell ref="B10:D10"/>
    <mergeCell ref="E10:G10"/>
    <mergeCell ref="H10:I10"/>
    <mergeCell ref="J10:N10"/>
    <mergeCell ref="AQ5:AR5"/>
    <mergeCell ref="AQ9:AR9"/>
    <mergeCell ref="BI4:CD4"/>
    <mergeCell ref="E7:I7"/>
    <mergeCell ref="E8:I8"/>
    <mergeCell ref="B9:D9"/>
    <mergeCell ref="E9:I9"/>
    <mergeCell ref="B16:X16"/>
    <mergeCell ref="B12:D12"/>
    <mergeCell ref="E12:G12"/>
    <mergeCell ref="H12:I12"/>
    <mergeCell ref="B13:D13"/>
    <mergeCell ref="E13:G13"/>
    <mergeCell ref="H13:I13"/>
    <mergeCell ref="E14:I14"/>
    <mergeCell ref="J14:X14"/>
    <mergeCell ref="E11:G11"/>
    <mergeCell ref="H11:I11"/>
    <mergeCell ref="B24:D24"/>
    <mergeCell ref="E24:G24"/>
    <mergeCell ref="H24:I24"/>
    <mergeCell ref="K24:L24"/>
    <mergeCell ref="M24:N24"/>
    <mergeCell ref="P24:R24"/>
    <mergeCell ref="P22:T22"/>
    <mergeCell ref="E20:G20"/>
    <mergeCell ref="H20:I20"/>
    <mergeCell ref="B23:D23"/>
    <mergeCell ref="E23:G23"/>
    <mergeCell ref="H23:I23"/>
    <mergeCell ref="J23:N23"/>
    <mergeCell ref="P23:R23"/>
    <mergeCell ref="S23:T23"/>
    <mergeCell ref="S24:T24"/>
    <mergeCell ref="H25:I25"/>
    <mergeCell ref="K25:L25"/>
    <mergeCell ref="M25:N25"/>
    <mergeCell ref="P25:R25"/>
    <mergeCell ref="S25:T25"/>
    <mergeCell ref="B36:D36"/>
    <mergeCell ref="B38:X38"/>
    <mergeCell ref="P39:T39"/>
    <mergeCell ref="U39:X39"/>
    <mergeCell ref="E41:I41"/>
    <mergeCell ref="E27:N27"/>
    <mergeCell ref="P28:R28"/>
    <mergeCell ref="S28:T28"/>
    <mergeCell ref="P30:T30"/>
    <mergeCell ref="U30:X30"/>
    <mergeCell ref="B31:D31"/>
    <mergeCell ref="O44:R44"/>
    <mergeCell ref="S44:U44"/>
    <mergeCell ref="E45:H45"/>
    <mergeCell ref="I45:L45"/>
    <mergeCell ref="M45:P45"/>
    <mergeCell ref="Q45:T45"/>
    <mergeCell ref="U45:V45"/>
    <mergeCell ref="E42:I42"/>
    <mergeCell ref="B43:D43"/>
    <mergeCell ref="E43:I43"/>
    <mergeCell ref="E44:G44"/>
    <mergeCell ref="H44:I44"/>
    <mergeCell ref="J44:N44"/>
    <mergeCell ref="E46:H46"/>
    <mergeCell ref="I46:L46"/>
    <mergeCell ref="M46:P46"/>
    <mergeCell ref="Q46:T46"/>
    <mergeCell ref="U46:V46"/>
    <mergeCell ref="E47:H47"/>
    <mergeCell ref="I47:L47"/>
    <mergeCell ref="M47:P47"/>
    <mergeCell ref="Q47:T47"/>
    <mergeCell ref="U47:V47"/>
    <mergeCell ref="E50:I50"/>
    <mergeCell ref="H58:X58"/>
    <mergeCell ref="B73:X73"/>
    <mergeCell ref="I80:K80"/>
    <mergeCell ref="L80:M80"/>
    <mergeCell ref="E48:H48"/>
    <mergeCell ref="I48:L48"/>
    <mergeCell ref="M48:P48"/>
    <mergeCell ref="Q48:T48"/>
    <mergeCell ref="U48:V48"/>
    <mergeCell ref="E49:H49"/>
    <mergeCell ref="I49:L49"/>
    <mergeCell ref="M49:P49"/>
    <mergeCell ref="Q49:T49"/>
    <mergeCell ref="U49:V49"/>
    <mergeCell ref="F87:X87"/>
    <mergeCell ref="F88:X88"/>
    <mergeCell ref="F89:X89"/>
    <mergeCell ref="F90:V90"/>
    <mergeCell ref="F91:X91"/>
    <mergeCell ref="F92:X92"/>
    <mergeCell ref="H81:X81"/>
    <mergeCell ref="B83:X83"/>
    <mergeCell ref="B84:X84"/>
    <mergeCell ref="P85:T85"/>
    <mergeCell ref="U85:X85"/>
    <mergeCell ref="F86:X86"/>
    <mergeCell ref="B99:D100"/>
    <mergeCell ref="B102:X102"/>
    <mergeCell ref="P103:T103"/>
    <mergeCell ref="U103:X103"/>
    <mergeCell ref="B93:D94"/>
    <mergeCell ref="F93:X93"/>
    <mergeCell ref="F94:X94"/>
    <mergeCell ref="P96:T96"/>
    <mergeCell ref="U96:X96"/>
    <mergeCell ref="B97:D98"/>
    <mergeCell ref="E97:O97"/>
    <mergeCell ref="E98:O98"/>
    <mergeCell ref="E99:O99"/>
    <mergeCell ref="E100:O100"/>
    <mergeCell ref="P97:X97"/>
    <mergeCell ref="P98:X98"/>
    <mergeCell ref="P99:X99"/>
    <mergeCell ref="P100:X100"/>
    <mergeCell ref="B104:D104"/>
    <mergeCell ref="E104:I104"/>
    <mergeCell ref="B105:D105"/>
    <mergeCell ref="E105:G105"/>
    <mergeCell ref="H105:I105"/>
    <mergeCell ref="J105:X106"/>
    <mergeCell ref="B106:D106"/>
    <mergeCell ref="E106:G106"/>
    <mergeCell ref="H106:I106"/>
    <mergeCell ref="P108:T108"/>
    <mergeCell ref="U108:X108"/>
    <mergeCell ref="B109:D109"/>
    <mergeCell ref="E109:G109"/>
    <mergeCell ref="H109:I109"/>
    <mergeCell ref="J109:X110"/>
    <mergeCell ref="B110:D110"/>
    <mergeCell ref="E110:G110"/>
    <mergeCell ref="H110:I110"/>
    <mergeCell ref="F140:X141"/>
    <mergeCell ref="B147:D147"/>
    <mergeCell ref="B148:D149"/>
    <mergeCell ref="B112:X112"/>
    <mergeCell ref="P113:T113"/>
    <mergeCell ref="U113:X113"/>
    <mergeCell ref="F117:X118"/>
    <mergeCell ref="F121:X122"/>
    <mergeCell ref="F123:X124"/>
    <mergeCell ref="F133:X133"/>
    <mergeCell ref="F132:X132"/>
    <mergeCell ref="E134:X134"/>
    <mergeCell ref="P138:T138"/>
    <mergeCell ref="U138:X138"/>
    <mergeCell ref="F139:X139"/>
    <mergeCell ref="P127:T127"/>
    <mergeCell ref="U127:X127"/>
    <mergeCell ref="E128:X128"/>
    <mergeCell ref="F130:X130"/>
    <mergeCell ref="F129:X129"/>
    <mergeCell ref="E131:X131"/>
    <mergeCell ref="E159:G159"/>
    <mergeCell ref="H159:I159"/>
    <mergeCell ref="E160:G160"/>
    <mergeCell ref="H160:I160"/>
    <mergeCell ref="E161:G161"/>
    <mergeCell ref="H161:I161"/>
    <mergeCell ref="E155:G155"/>
    <mergeCell ref="H155:I155"/>
    <mergeCell ref="B157:X157"/>
    <mergeCell ref="P158:T158"/>
    <mergeCell ref="U158:X158"/>
    <mergeCell ref="P153:T153"/>
    <mergeCell ref="U153:X153"/>
    <mergeCell ref="E154:G154"/>
    <mergeCell ref="H154:I154"/>
    <mergeCell ref="F142:X142"/>
    <mergeCell ref="F143:X143"/>
    <mergeCell ref="B145:X145"/>
    <mergeCell ref="P146:T146"/>
    <mergeCell ref="U146:X146"/>
    <mergeCell ref="B151:X151"/>
    <mergeCell ref="B152:X152"/>
    <mergeCell ref="U165:X165"/>
    <mergeCell ref="P166:T166"/>
    <mergeCell ref="U166:V166"/>
    <mergeCell ref="E167:G167"/>
    <mergeCell ref="H167:I167"/>
    <mergeCell ref="E162:G162"/>
    <mergeCell ref="H162:I162"/>
    <mergeCell ref="B163:D163"/>
    <mergeCell ref="E163:G163"/>
    <mergeCell ref="H163:I163"/>
    <mergeCell ref="P165:T165"/>
    <mergeCell ref="B166:F166"/>
    <mergeCell ref="E171:G171"/>
    <mergeCell ref="H171:I171"/>
    <mergeCell ref="E172:I172"/>
    <mergeCell ref="P173:T173"/>
    <mergeCell ref="U173:V173"/>
    <mergeCell ref="E174:G174"/>
    <mergeCell ref="H174:I174"/>
    <mergeCell ref="E168:G168"/>
    <mergeCell ref="H168:I168"/>
    <mergeCell ref="P169:T169"/>
    <mergeCell ref="U169:V169"/>
    <mergeCell ref="E170:G170"/>
    <mergeCell ref="H170:I170"/>
    <mergeCell ref="F181:X181"/>
    <mergeCell ref="P185:T185"/>
    <mergeCell ref="U185:X185"/>
    <mergeCell ref="F186:X186"/>
    <mergeCell ref="F187:X187"/>
    <mergeCell ref="E175:I175"/>
    <mergeCell ref="P177:T177"/>
    <mergeCell ref="U177:X177"/>
    <mergeCell ref="F178:X178"/>
    <mergeCell ref="F179:X179"/>
    <mergeCell ref="F180:X180"/>
    <mergeCell ref="F182:X183"/>
    <mergeCell ref="F195:X195"/>
    <mergeCell ref="B198:X198"/>
    <mergeCell ref="B199:X199"/>
    <mergeCell ref="P200:T200"/>
    <mergeCell ref="U200:X200"/>
    <mergeCell ref="F188:X189"/>
    <mergeCell ref="P191:T191"/>
    <mergeCell ref="U191:X191"/>
    <mergeCell ref="F192:X192"/>
    <mergeCell ref="F193:X193"/>
    <mergeCell ref="F194:X194"/>
    <mergeCell ref="E203:G203"/>
    <mergeCell ref="H203:I203"/>
    <mergeCell ref="K203:M203"/>
    <mergeCell ref="N203:O203"/>
    <mergeCell ref="Q203:T203"/>
    <mergeCell ref="U203:V203"/>
    <mergeCell ref="U201:V201"/>
    <mergeCell ref="B202:D202"/>
    <mergeCell ref="E202:G202"/>
    <mergeCell ref="H202:I202"/>
    <mergeCell ref="K202:M202"/>
    <mergeCell ref="N202:O202"/>
    <mergeCell ref="Q202:T202"/>
    <mergeCell ref="U202:V202"/>
    <mergeCell ref="B201:D201"/>
    <mergeCell ref="E201:G201"/>
    <mergeCell ref="H201:I201"/>
    <mergeCell ref="K201:M201"/>
    <mergeCell ref="N201:O201"/>
    <mergeCell ref="Q201:T201"/>
    <mergeCell ref="E205:G205"/>
    <mergeCell ref="H205:I205"/>
    <mergeCell ref="K205:M205"/>
    <mergeCell ref="N205:O205"/>
    <mergeCell ref="Q205:T205"/>
    <mergeCell ref="U205:V205"/>
    <mergeCell ref="E204:G204"/>
    <mergeCell ref="H204:I204"/>
    <mergeCell ref="K204:M204"/>
    <mergeCell ref="N204:O204"/>
    <mergeCell ref="Q204:T204"/>
    <mergeCell ref="U204:V204"/>
    <mergeCell ref="Q207:T207"/>
    <mergeCell ref="U207:V207"/>
    <mergeCell ref="E208:G208"/>
    <mergeCell ref="H208:I208"/>
    <mergeCell ref="B209:D209"/>
    <mergeCell ref="E209:G209"/>
    <mergeCell ref="H209:I209"/>
    <mergeCell ref="E206:G206"/>
    <mergeCell ref="H206:I206"/>
    <mergeCell ref="K206:M206"/>
    <mergeCell ref="N206:O206"/>
    <mergeCell ref="Q206:T206"/>
    <mergeCell ref="U206:V206"/>
    <mergeCell ref="E216:G216"/>
    <mergeCell ref="H216:I216"/>
    <mergeCell ref="E217:G217"/>
    <mergeCell ref="H217:I217"/>
    <mergeCell ref="P211:T211"/>
    <mergeCell ref="U211:X211"/>
    <mergeCell ref="E212:G212"/>
    <mergeCell ref="E213:G213"/>
    <mergeCell ref="H213:I213"/>
    <mergeCell ref="E214:G214"/>
    <mergeCell ref="H214:I214"/>
    <mergeCell ref="C246:E246"/>
    <mergeCell ref="F246:J246"/>
    <mergeCell ref="B229:X235"/>
    <mergeCell ref="H224:I224"/>
    <mergeCell ref="E225:G225"/>
    <mergeCell ref="H225:I225"/>
    <mergeCell ref="J225:L225"/>
    <mergeCell ref="M225:N225"/>
    <mergeCell ref="B241:B246"/>
    <mergeCell ref="C241:E241"/>
    <mergeCell ref="F241:J241"/>
    <mergeCell ref="C242:E242"/>
    <mergeCell ref="F242:J242"/>
    <mergeCell ref="C243:E243"/>
    <mergeCell ref="E226:G226"/>
    <mergeCell ref="H226:I226"/>
    <mergeCell ref="E224:G224"/>
    <mergeCell ref="CG165:DA165"/>
    <mergeCell ref="CG168:DA168"/>
    <mergeCell ref="CG171:DA171"/>
    <mergeCell ref="F243:J243"/>
    <mergeCell ref="C244:E244"/>
    <mergeCell ref="F244:J244"/>
    <mergeCell ref="C245:E245"/>
    <mergeCell ref="F245:J245"/>
    <mergeCell ref="E218:G218"/>
    <mergeCell ref="H218:I218"/>
    <mergeCell ref="E219:G219"/>
    <mergeCell ref="H219:I219"/>
    <mergeCell ref="P221:T221"/>
    <mergeCell ref="U221:X221"/>
    <mergeCell ref="B223:D223"/>
    <mergeCell ref="E223:G223"/>
    <mergeCell ref="H223:I223"/>
    <mergeCell ref="J223:L223"/>
    <mergeCell ref="M223:N223"/>
    <mergeCell ref="E222:G222"/>
    <mergeCell ref="H222:I222"/>
    <mergeCell ref="M222:N222"/>
    <mergeCell ref="E215:G215"/>
    <mergeCell ref="H215:I215"/>
  </mergeCells>
  <phoneticPr fontId="2"/>
  <conditionalFormatting sqref="O2:P2">
    <cfRule type="expression" dxfId="84" priority="43">
      <formula>$L$2=""</formula>
    </cfRule>
  </conditionalFormatting>
  <conditionalFormatting sqref="V2:W2">
    <cfRule type="expression" dxfId="83" priority="42">
      <formula>$S$2=""</formula>
    </cfRule>
  </conditionalFormatting>
  <conditionalFormatting sqref="E7:I9 E10:G13 J10:N10 U5:X5">
    <cfRule type="expression" dxfId="82" priority="32">
      <formula>$P$5&lt;&gt;$AA$5</formula>
    </cfRule>
  </conditionalFormatting>
  <conditionalFormatting sqref="E18:G20 P19:R20 U17:X17">
    <cfRule type="expression" dxfId="81" priority="31">
      <formula>$P$17&lt;&gt;$AA$17</formula>
    </cfRule>
  </conditionalFormatting>
  <conditionalFormatting sqref="E23:G26 H26:I26 P23:R26 P28:R28 U22:X22">
    <cfRule type="expression" dxfId="80" priority="30">
      <formula>$P$22&lt;&gt;$AA$22</formula>
    </cfRule>
  </conditionalFormatting>
  <conditionalFormatting sqref="E27:N27">
    <cfRule type="expression" dxfId="79" priority="29">
      <formula>$E$26&lt;&gt;""</formula>
    </cfRule>
  </conditionalFormatting>
  <conditionalFormatting sqref="E31:E36 U30:X30">
    <cfRule type="expression" dxfId="78" priority="28">
      <formula>$P$30&lt;&gt;$AA$30</formula>
    </cfRule>
  </conditionalFormatting>
  <conditionalFormatting sqref="E41:I43 E44:G44 J44:N44 S44:U44 E46:T49 U39:X39 E50:I50 E51:E59 E61:E72 E74:E81">
    <cfRule type="expression" dxfId="77" priority="27">
      <formula>$P$39&lt;&gt;$AA$39</formula>
    </cfRule>
  </conditionalFormatting>
  <conditionalFormatting sqref="H58:X58">
    <cfRule type="expression" dxfId="76" priority="26">
      <formula>$E$58&lt;&gt;""</formula>
    </cfRule>
  </conditionalFormatting>
  <conditionalFormatting sqref="I80:K80">
    <cfRule type="expression" dxfId="75" priority="24">
      <formula>$E$80&lt;&gt;""</formula>
    </cfRule>
    <cfRule type="expression" priority="25">
      <formula>$E$80&lt;&gt;""</formula>
    </cfRule>
  </conditionalFormatting>
  <conditionalFormatting sqref="H81:X81">
    <cfRule type="expression" dxfId="74" priority="23">
      <formula>$E$81&lt;&gt;""</formula>
    </cfRule>
  </conditionalFormatting>
  <conditionalFormatting sqref="E86:E94 U85:X85">
    <cfRule type="expression" dxfId="73" priority="22">
      <formula>$P$85&lt;&gt;$AA$85</formula>
    </cfRule>
  </conditionalFormatting>
  <conditionalFormatting sqref="U96:X96 E97:E100">
    <cfRule type="expression" dxfId="72" priority="21">
      <formula>$P$96&lt;&gt;$AA$96</formula>
    </cfRule>
  </conditionalFormatting>
  <conditionalFormatting sqref="E104:I104 E105:G106 U103:X103">
    <cfRule type="expression" dxfId="71" priority="20">
      <formula>$P$103&lt;&gt;$AA$103</formula>
    </cfRule>
  </conditionalFormatting>
  <conditionalFormatting sqref="E109:G110 U108:X108">
    <cfRule type="expression" dxfId="70" priority="19">
      <formula>$P$108&lt;&gt;$AA$108</formula>
    </cfRule>
  </conditionalFormatting>
  <conditionalFormatting sqref="E114:E117 E119:E121 E123 E125 U113:X113">
    <cfRule type="expression" dxfId="69" priority="18">
      <formula>$P$113&lt;&gt;$AA$113</formula>
    </cfRule>
  </conditionalFormatting>
  <conditionalFormatting sqref="U127:X127 E129:E130 E132:E133 E135:E136">
    <cfRule type="expression" dxfId="68" priority="17">
      <formula>$P$127&lt;&gt;$AA$127</formula>
    </cfRule>
  </conditionalFormatting>
  <conditionalFormatting sqref="E139:E140 U138:X138 E142:E143">
    <cfRule type="expression" dxfId="67" priority="16">
      <formula>$P$138&lt;&gt;$AA$138</formula>
    </cfRule>
  </conditionalFormatting>
  <conditionalFormatting sqref="E14:I14">
    <cfRule type="expression" dxfId="66" priority="6">
      <formula>$P$5&lt;&gt;$AA$5</formula>
    </cfRule>
  </conditionalFormatting>
  <conditionalFormatting sqref="E147:E149 U146:X146">
    <cfRule type="expression" dxfId="65" priority="320">
      <formula>$P$146&lt;&gt;$AA$146</formula>
    </cfRule>
  </conditionalFormatting>
  <conditionalFormatting sqref="E154:G155 U153:X153">
    <cfRule type="expression" dxfId="64" priority="322">
      <formula>$P$153&lt;&gt;$AA$153</formula>
    </cfRule>
  </conditionalFormatting>
  <conditionalFormatting sqref="E159:G163 U158:X158">
    <cfRule type="expression" dxfId="63" priority="324">
      <formula>$P$158&lt;&gt;$AA$158</formula>
    </cfRule>
  </conditionalFormatting>
  <conditionalFormatting sqref="E167:G168 P166:T166 U165:X165 E170:G171 E172:I172 P169:T169 E174:G174 E175:I175 P173:T173">
    <cfRule type="expression" dxfId="62" priority="326">
      <formula>$P$165&lt;&gt;$AA$165</formula>
    </cfRule>
  </conditionalFormatting>
  <conditionalFormatting sqref="E178:E182 U177:X177">
    <cfRule type="expression" dxfId="61" priority="335">
      <formula>$P$177&lt;&gt;$AA$177</formula>
    </cfRule>
  </conditionalFormatting>
  <conditionalFormatting sqref="E201:G206 E208:G209 U200:X200 Q201:T207">
    <cfRule type="expression" dxfId="60" priority="337">
      <formula>$P$200&lt;&gt;$AA$200</formula>
    </cfRule>
  </conditionalFormatting>
  <conditionalFormatting sqref="E212:G219 U211:X211">
    <cfRule type="expression" dxfId="59" priority="341">
      <formula>$P$211&lt;&gt;$AA$211</formula>
    </cfRule>
  </conditionalFormatting>
  <conditionalFormatting sqref="E222:G223 U221:X221 E225:G226 E224">
    <cfRule type="expression" dxfId="58" priority="343">
      <formula>$P$221&lt;&gt;$AA$221</formula>
    </cfRule>
  </conditionalFormatting>
  <conditionalFormatting sqref="U191:X191 E192:E196">
    <cfRule type="expression" dxfId="57" priority="347">
      <formula>$P$191&lt;&gt;$AA$192</formula>
    </cfRule>
  </conditionalFormatting>
  <conditionalFormatting sqref="J218:J219">
    <cfRule type="duplicateValues" dxfId="56" priority="5"/>
  </conditionalFormatting>
  <conditionalFormatting sqref="E186:E188">
    <cfRule type="expression" dxfId="55" priority="4">
      <formula>$P$185&lt;&gt;$AA$5</formula>
    </cfRule>
  </conditionalFormatting>
  <conditionalFormatting sqref="U185:X185">
    <cfRule type="expression" dxfId="54" priority="3">
      <formula>$P$185&lt;&gt;$AA$5</formula>
    </cfRule>
  </conditionalFormatting>
  <conditionalFormatting sqref="E105:G106">
    <cfRule type="expression" dxfId="53" priority="1">
      <formula>$E$104="無"</formula>
    </cfRule>
  </conditionalFormatting>
  <dataValidations disablePrompts="1" count="43">
    <dataValidation type="list" allowBlank="1" showInputMessage="1" showErrorMessage="1" sqref="E95">
      <formula1>$AA$85:$AA$85</formula1>
    </dataValidation>
    <dataValidation type="list" allowBlank="1" showInputMessage="1" showErrorMessage="1" sqref="P85:R85">
      <formula1>AA85:AA87</formula1>
    </dataValidation>
    <dataValidation type="list" allowBlank="1" showInputMessage="1" showErrorMessage="1" sqref="S85:T85">
      <formula1>AI85:AI87</formula1>
    </dataValidation>
    <dataValidation type="list" allowBlank="1" showInputMessage="1" showErrorMessage="1" sqref="E7:I7">
      <formula1>$AI$4:$AI$7</formula1>
    </dataValidation>
    <dataValidation type="list" allowBlank="1" showInputMessage="1" showErrorMessage="1" sqref="E119:E121 E147:E150 E51:E59 S2 L2 E31:E37 E74:E81 E186:E188 E86:E94 E178:E182 E142:E143 E61:E72 E135:E136 E125 E123 E114:E117 E129:E130 E132:E133 E139:E140 E192:E196">
      <formula1>$AI$30:$AI$31</formula1>
    </dataValidation>
    <dataValidation type="list" allowBlank="1" showInputMessage="1" showErrorMessage="1" sqref="E104:I104 E172:I172 E175:I175">
      <formula1>$AI$102:$AI$104</formula1>
    </dataValidation>
    <dataValidation type="list" allowBlank="1" showInputMessage="1" showErrorMessage="1" sqref="E41:I41">
      <formula1>$AI$38:$AI$41</formula1>
    </dataValidation>
    <dataValidation type="list" allowBlank="1" showInputMessage="1" showErrorMessage="1" sqref="E50:I50">
      <formula1>$AI$50:$AI$59</formula1>
    </dataValidation>
    <dataValidation type="list" allowBlank="1" showInputMessage="1" showErrorMessage="1" sqref="E8:I8">
      <formula1>$AM$4:$AM$6</formula1>
    </dataValidation>
    <dataValidation type="list" allowBlank="1" showInputMessage="1" showErrorMessage="1" sqref="J10:N10">
      <formula1>$AM$9:$AM$11</formula1>
    </dataValidation>
    <dataValidation type="list" allowBlank="1" showInputMessage="1" showErrorMessage="1" sqref="E9:I9">
      <formula1>$AI$9:$AI$11</formula1>
    </dataValidation>
    <dataValidation type="list" allowBlank="1" showInputMessage="1" showErrorMessage="1" sqref="E42:I42">
      <formula1>$AM$38:$AM$40</formula1>
    </dataValidation>
    <dataValidation type="list" allowBlank="1" showInputMessage="1" showErrorMessage="1" sqref="E43:I43">
      <formula1>$AI$43:$AI$45</formula1>
    </dataValidation>
    <dataValidation type="list" allowBlank="1" showInputMessage="1" showErrorMessage="1" sqref="J44:N44">
      <formula1>$AM$43:$AM$45</formula1>
    </dataValidation>
    <dataValidation type="list" allowBlank="1" showInputMessage="1" showErrorMessage="1" sqref="H26:I26">
      <formula1>$AI$22:$AI$23</formula1>
    </dataValidation>
    <dataValidation type="list" allowBlank="1" showInputMessage="1" showErrorMessage="1" sqref="E185">
      <formula1>$AA$267:$AM$267</formula1>
    </dataValidation>
    <dataValidation type="list" allowBlank="1" showInputMessage="1" showErrorMessage="1" sqref="E176">
      <formula1>$AA$250:$AM$250</formula1>
    </dataValidation>
    <dataValidation type="list" allowBlank="1" showInputMessage="1" showErrorMessage="1" sqref="E191">
      <formula1>$AA$272:$AM$272</formula1>
    </dataValidation>
    <dataValidation type="list" allowBlank="1" showInputMessage="1" showErrorMessage="1" sqref="AJ166:AL166 AH165:AI165">
      <formula1>$AA$217:$AM$217</formula1>
    </dataValidation>
    <dataValidation type="list" allowBlank="1" showInputMessage="1" showErrorMessage="1" sqref="AY146 AY185">
      <formula1>AA164:AS164</formula1>
    </dataValidation>
    <dataValidation type="list" allowBlank="1" showInputMessage="1" showErrorMessage="1" sqref="AY155">
      <formula1>AA171:AS171</formula1>
    </dataValidation>
    <dataValidation type="list" allowBlank="1" showInputMessage="1" showErrorMessage="1" sqref="AY191">
      <formula1>AA211:AS211</formula1>
    </dataValidation>
    <dataValidation type="list" allowBlank="1" showInputMessage="1" showErrorMessage="1" sqref="P17:T17">
      <formula1>$AA$17:$AA$19</formula1>
    </dataValidation>
    <dataValidation type="list" allowBlank="1" showInputMessage="1" showErrorMessage="1" sqref="P5:T5">
      <formula1>$AA$5:$AA$7</formula1>
    </dataValidation>
    <dataValidation type="list" allowBlank="1" showInputMessage="1" showErrorMessage="1" sqref="P22:T22">
      <formula1>$AA$22:$AA$24</formula1>
    </dataValidation>
    <dataValidation type="list" allowBlank="1" showInputMessage="1" showErrorMessage="1" sqref="P30:T30">
      <formula1>$AA$30:$AA$32</formula1>
    </dataValidation>
    <dataValidation type="list" allowBlank="1" showInputMessage="1" showErrorMessage="1" sqref="P39:T39">
      <formula1>$AA$39:$AA$41</formula1>
    </dataValidation>
    <dataValidation type="list" allowBlank="1" showInputMessage="1" showErrorMessage="1" sqref="P96:T96">
      <formula1>$AA$96:$AA$98</formula1>
    </dataValidation>
    <dataValidation type="list" allowBlank="1" showInputMessage="1" showErrorMessage="1" sqref="P103:T103">
      <formula1>$AA$103:$AA$105</formula1>
    </dataValidation>
    <dataValidation type="list" allowBlank="1" showInputMessage="1" showErrorMessage="1" sqref="P108:T108">
      <formula1>$AA$108:$AA$110</formula1>
    </dataValidation>
    <dataValidation type="list" allowBlank="1" showInputMessage="1" showErrorMessage="1" sqref="P113:T113">
      <formula1>$AA$113:$AA$115</formula1>
    </dataValidation>
    <dataValidation type="list" allowBlank="1" showInputMessage="1" showErrorMessage="1" sqref="P127:T127">
      <formula1>$AA$127:$AA$129</formula1>
    </dataValidation>
    <dataValidation type="list" allowBlank="1" showInputMessage="1" showErrorMessage="1" sqref="P138:T138">
      <formula1>$AA$138:$AA$140</formula1>
    </dataValidation>
    <dataValidation type="list" allowBlank="1" showInputMessage="1" showErrorMessage="1" sqref="P146:T146">
      <formula1>$AA$146:$AA$148</formula1>
    </dataValidation>
    <dataValidation type="list" allowBlank="1" showInputMessage="1" showErrorMessage="1" sqref="P153:T153">
      <formula1>$AA$153:$AA$155</formula1>
    </dataValidation>
    <dataValidation type="list" allowBlank="1" showInputMessage="1" showErrorMessage="1" sqref="P158:T158">
      <formula1>$AA$158:$AA$160</formula1>
    </dataValidation>
    <dataValidation type="list" allowBlank="1" showInputMessage="1" showErrorMessage="1" sqref="P165:T165">
      <formula1>$AA$165:$AA$167</formula1>
    </dataValidation>
    <dataValidation type="list" allowBlank="1" showInputMessage="1" showErrorMessage="1" sqref="P177:T177">
      <formula1>$AA$177:$AA$179</formula1>
    </dataValidation>
    <dataValidation type="list" allowBlank="1" showInputMessage="1" showErrorMessage="1" sqref="P185:T185">
      <formula1>$AA$185:$AA$187</formula1>
    </dataValidation>
    <dataValidation type="list" allowBlank="1" showInputMessage="1" showErrorMessage="1" sqref="P191:T191">
      <formula1>$AA$192:$AA$194</formula1>
    </dataValidation>
    <dataValidation type="list" allowBlank="1" showInputMessage="1" showErrorMessage="1" sqref="P200:T200">
      <formula1>$AA$200:$AA$202</formula1>
    </dataValidation>
    <dataValidation type="list" allowBlank="1" showInputMessage="1" showErrorMessage="1" sqref="P211:T211">
      <formula1>$AA$211:$AA$213</formula1>
    </dataValidation>
    <dataValidation type="list" allowBlank="1" showInputMessage="1" showErrorMessage="1" sqref="P221:T221">
      <formula1>$AA$221:$AA$223</formula1>
    </dataValidation>
  </dataValidations>
  <printOptions horizontalCentered="1"/>
  <pageMargins left="0.31496062992125984" right="0.31496062992125984" top="0.78740157480314965" bottom="0.59055118110236227" header="0.31496062992125984" footer="0.19685039370078741"/>
  <pageSetup paperSize="9" scale="86" fitToHeight="0" orientation="portrait" blackAndWhite="1" errors="blank" r:id="rId1"/>
  <headerFooter>
    <oddHeader>&amp;L別記第１号様式&amp;C取組・評価書（住宅用途）</oddHeader>
    <oddFooter>&amp;L&amp;F&amp;C&amp;P／&amp;N&amp;R（日本産業規格Ａ列4番）
2024年度様式  ver240401</oddFooter>
  </headerFooter>
  <rowBreaks count="5" manualBreakCount="5">
    <brk id="50" max="24" man="1"/>
    <brk id="101" max="24" man="1"/>
    <brk id="150" max="24" man="1"/>
    <brk id="197" max="24" man="1"/>
    <brk id="251" max="23" man="1"/>
  </rowBreaks>
  <ignoredErrors>
    <ignoredError sqref="E162"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A311"/>
  <sheetViews>
    <sheetView showGridLines="0" zoomScale="85" zoomScaleNormal="85" zoomScaleSheetLayoutView="70" zoomScalePageLayoutView="70" workbookViewId="0"/>
  </sheetViews>
  <sheetFormatPr defaultColWidth="8.59765625" defaultRowHeight="18"/>
  <cols>
    <col min="1" max="1" width="0.59765625" style="83" customWidth="1"/>
    <col min="2" max="2" width="12" style="105" customWidth="1"/>
    <col min="3" max="4" width="11.09765625" style="105" customWidth="1"/>
    <col min="5" max="24" width="3.19921875" style="65" customWidth="1"/>
    <col min="25" max="25" width="0.59765625" style="83" customWidth="1"/>
    <col min="26" max="26" width="1.09765625" style="63" customWidth="1"/>
    <col min="27" max="27" width="11" style="229" hidden="1" customWidth="1"/>
    <col min="28" max="28" width="2.09765625" style="236" hidden="1" customWidth="1"/>
    <col min="29" max="29" width="3" style="229" hidden="1" customWidth="1"/>
    <col min="30" max="30" width="6.59765625" style="229" hidden="1" customWidth="1"/>
    <col min="31" max="31" width="6" style="229" hidden="1" customWidth="1"/>
    <col min="32" max="32" width="3.59765625" style="229" hidden="1" customWidth="1"/>
    <col min="33" max="34" width="3" style="229" hidden="1" customWidth="1"/>
    <col min="35" max="35" width="10.5" style="229" hidden="1" customWidth="1"/>
    <col min="36" max="36" width="2.09765625" style="236" hidden="1" customWidth="1"/>
    <col min="37" max="37" width="3" style="229" hidden="1" customWidth="1"/>
    <col min="38" max="38" width="4.59765625" style="229" hidden="1" customWidth="1"/>
    <col min="39" max="39" width="7.19921875" style="229" hidden="1" customWidth="1"/>
    <col min="40" max="40" width="11.59765625" style="83" hidden="1" customWidth="1"/>
    <col min="41" max="41" width="2.59765625" style="109" hidden="1" customWidth="1"/>
    <col min="42" max="42" width="3.59765625" style="83" hidden="1" customWidth="1"/>
    <col min="43" max="43" width="9" style="83" hidden="1" customWidth="1"/>
    <col min="44" max="44" width="12.69921875" style="83" hidden="1" customWidth="1"/>
    <col min="45" max="45" width="20.5" style="45" hidden="1" customWidth="1"/>
    <col min="46" max="46" width="7.19921875" style="109" hidden="1" customWidth="1"/>
    <col min="47" max="47" width="10.59765625" style="107" hidden="1" customWidth="1"/>
    <col min="48" max="48" width="6.09765625" style="83" hidden="1" customWidth="1"/>
    <col min="49" max="49" width="8.09765625" style="83" hidden="1" customWidth="1"/>
    <col min="50" max="50" width="2.09765625" style="83" hidden="1" customWidth="1"/>
    <col min="51" max="51" width="10.59765625" style="83" hidden="1" customWidth="1"/>
    <col min="52" max="52" width="6.5" style="83" hidden="1" customWidth="1"/>
    <col min="53" max="53" width="6.19921875" style="83" hidden="1" customWidth="1"/>
    <col min="54" max="54" width="3.59765625" style="83" hidden="1" customWidth="1"/>
    <col min="55" max="55" width="3" style="83" hidden="1" customWidth="1"/>
    <col min="56" max="58" width="8.59765625" style="83" hidden="1" customWidth="1"/>
    <col min="59" max="59" width="13.69921875" style="83" hidden="1" customWidth="1"/>
    <col min="60" max="60" width="3.69921875" style="83" customWidth="1"/>
    <col min="61" max="61" width="8.69921875" style="83" customWidth="1"/>
    <col min="62" max="62" width="4" style="83" customWidth="1"/>
    <col min="63" max="65" width="3.59765625" style="83" customWidth="1"/>
    <col min="66" max="66" width="5.5" style="83" customWidth="1"/>
    <col min="67" max="67" width="3.69921875" style="83" customWidth="1"/>
    <col min="68" max="71" width="3.59765625" style="83" customWidth="1"/>
    <col min="72" max="72" width="3.69921875" style="83" customWidth="1"/>
    <col min="73" max="82" width="3.59765625" style="83" customWidth="1"/>
    <col min="83" max="16384" width="8.59765625" style="83"/>
  </cols>
  <sheetData>
    <row r="1" spans="1:82" ht="18.600000000000001" thickBot="1">
      <c r="AA1" s="671" t="s">
        <v>114</v>
      </c>
      <c r="AB1" s="662"/>
      <c r="AC1" s="30"/>
      <c r="AD1" s="30"/>
      <c r="AE1" s="30"/>
      <c r="AF1" s="30"/>
      <c r="AG1" s="30"/>
      <c r="AH1" s="30"/>
      <c r="AI1" s="30"/>
      <c r="AJ1" s="238"/>
      <c r="AK1" s="30"/>
      <c r="AL1" s="30"/>
      <c r="AM1" s="30"/>
      <c r="AN1" s="30"/>
      <c r="AO1" s="638"/>
      <c r="AP1" s="30" t="s">
        <v>649</v>
      </c>
      <c r="AQ1" s="637"/>
      <c r="AR1" s="108"/>
      <c r="AS1" s="238"/>
      <c r="AT1" s="30"/>
      <c r="AU1" s="30"/>
      <c r="AV1" s="30"/>
      <c r="AW1" s="30"/>
      <c r="AX1" s="30"/>
      <c r="AY1" s="30"/>
      <c r="AZ1" s="30"/>
      <c r="BA1" s="30"/>
      <c r="BB1" s="30"/>
      <c r="BC1" s="30"/>
      <c r="BD1" s="30"/>
      <c r="BE1" s="30"/>
      <c r="BF1" s="30"/>
      <c r="BG1" s="676" t="s">
        <v>115</v>
      </c>
      <c r="BH1" s="675"/>
    </row>
    <row r="2" spans="1:82" ht="15.75" customHeight="1" thickBot="1">
      <c r="A2" s="681" t="s">
        <v>257</v>
      </c>
      <c r="B2" s="103"/>
      <c r="C2" s="103"/>
      <c r="D2" s="103"/>
      <c r="E2" s="149"/>
      <c r="F2" s="149"/>
      <c r="G2" s="149"/>
      <c r="H2" s="149"/>
      <c r="I2" s="149"/>
      <c r="J2" s="149"/>
      <c r="K2" s="149"/>
      <c r="L2" s="149"/>
      <c r="M2" s="149"/>
      <c r="N2" s="149"/>
      <c r="O2" s="908" t="s">
        <v>388</v>
      </c>
      <c r="R2" s="149"/>
      <c r="S2" s="1143"/>
      <c r="T2" s="1144"/>
      <c r="U2" s="1144"/>
      <c r="V2" s="1144"/>
      <c r="W2" s="1144"/>
      <c r="X2" s="1145"/>
      <c r="Y2" s="82"/>
      <c r="AA2" s="663"/>
      <c r="AB2" s="664"/>
      <c r="AN2" s="111"/>
      <c r="AO2" s="241">
        <f>IF($S$2=AN2,0,0)</f>
        <v>0</v>
      </c>
      <c r="AP2" s="82">
        <v>0</v>
      </c>
      <c r="AR2" s="83" t="s">
        <v>282</v>
      </c>
    </row>
    <row r="3" spans="1:82" ht="15.75" customHeight="1">
      <c r="A3" s="612"/>
      <c r="B3" s="1632" t="s">
        <v>552</v>
      </c>
      <c r="C3" s="1633"/>
      <c r="D3" s="1633"/>
      <c r="E3" s="1633"/>
      <c r="F3" s="1633"/>
      <c r="G3" s="1633"/>
      <c r="H3" s="1633"/>
      <c r="I3" s="1633"/>
      <c r="J3" s="1633"/>
      <c r="K3" s="1633"/>
      <c r="L3" s="1633"/>
      <c r="M3" s="1633"/>
      <c r="N3" s="1633"/>
      <c r="O3" s="1633"/>
      <c r="P3" s="1633"/>
      <c r="Q3" s="1633"/>
      <c r="R3" s="1633"/>
      <c r="S3" s="1634"/>
      <c r="T3" s="1634"/>
      <c r="U3" s="1634"/>
      <c r="V3" s="1634"/>
      <c r="W3" s="1634"/>
      <c r="X3" s="1634"/>
      <c r="Y3" s="64"/>
      <c r="AF3" s="236"/>
      <c r="AG3" s="229" t="s">
        <v>649</v>
      </c>
      <c r="AN3" s="112" t="s">
        <v>389</v>
      </c>
      <c r="AO3" s="241">
        <f>IF($S$2=AN3,1,0)</f>
        <v>0</v>
      </c>
      <c r="AP3" s="82">
        <v>1</v>
      </c>
      <c r="AQ3" s="109"/>
      <c r="AR3" s="83" t="s">
        <v>281</v>
      </c>
      <c r="BA3" s="110"/>
    </row>
    <row r="4" spans="1:82" ht="15.75" customHeight="1" thickBot="1">
      <c r="A4" s="612"/>
      <c r="B4" s="1227" t="s">
        <v>561</v>
      </c>
      <c r="C4" s="1228"/>
      <c r="D4" s="1228"/>
      <c r="E4" s="1228"/>
      <c r="F4" s="1228"/>
      <c r="G4" s="1228"/>
      <c r="H4" s="1228"/>
      <c r="I4" s="1228"/>
      <c r="J4" s="1228"/>
      <c r="K4" s="1228"/>
      <c r="L4" s="1228"/>
      <c r="M4" s="1228"/>
      <c r="N4" s="1228"/>
      <c r="O4" s="1228"/>
      <c r="P4" s="1229"/>
      <c r="Q4" s="1229"/>
      <c r="R4" s="1229"/>
      <c r="S4" s="1229"/>
      <c r="T4" s="1229"/>
      <c r="U4" s="1229"/>
      <c r="V4" s="1229"/>
      <c r="W4" s="1229"/>
      <c r="X4" s="1229"/>
      <c r="Y4" s="64"/>
      <c r="AC4" s="229" t="s">
        <v>649</v>
      </c>
      <c r="AE4" s="248"/>
      <c r="AF4" s="236">
        <v>0</v>
      </c>
      <c r="AG4" s="229">
        <v>0</v>
      </c>
      <c r="AK4" s="229" t="s">
        <v>649</v>
      </c>
      <c r="AN4" s="113" t="s">
        <v>390</v>
      </c>
      <c r="AO4" s="241">
        <f>IF($S$2=AN4,2,0)</f>
        <v>0</v>
      </c>
      <c r="AP4" s="82">
        <v>2</v>
      </c>
      <c r="AQ4" s="82"/>
      <c r="AR4" s="65"/>
      <c r="BA4" s="110"/>
      <c r="BI4" s="1423" t="s">
        <v>11</v>
      </c>
      <c r="BJ4" s="1424"/>
      <c r="BK4" s="1424"/>
      <c r="BL4" s="1424"/>
      <c r="BM4" s="1424"/>
      <c r="BN4" s="1424"/>
      <c r="BO4" s="1424"/>
      <c r="BP4" s="1424"/>
      <c r="BQ4" s="1424"/>
      <c r="BR4" s="1424"/>
      <c r="BS4" s="1424"/>
      <c r="BT4" s="1424"/>
      <c r="BU4" s="1424"/>
      <c r="BV4" s="1424"/>
      <c r="BW4" s="1424"/>
      <c r="BX4" s="1424"/>
      <c r="BY4" s="1424"/>
      <c r="BZ4" s="1424"/>
      <c r="CA4" s="1424"/>
      <c r="CB4" s="1424"/>
      <c r="CC4" s="1424"/>
      <c r="CD4" s="1425"/>
    </row>
    <row r="5" spans="1:82" ht="15.75" customHeight="1" thickBot="1">
      <c r="A5" s="612"/>
      <c r="B5" s="73" t="s">
        <v>553</v>
      </c>
      <c r="C5" s="56"/>
      <c r="D5" s="56"/>
      <c r="E5" s="129"/>
      <c r="F5" s="129"/>
      <c r="G5" s="129"/>
      <c r="H5" s="129"/>
      <c r="I5" s="129"/>
      <c r="J5" s="56"/>
      <c r="K5" s="56"/>
      <c r="L5" s="56"/>
      <c r="M5" s="56"/>
      <c r="N5" s="56"/>
      <c r="O5" s="435"/>
      <c r="P5" s="1143" t="s">
        <v>4</v>
      </c>
      <c r="Q5" s="1144"/>
      <c r="R5" s="1144"/>
      <c r="S5" s="1144"/>
      <c r="T5" s="1145"/>
      <c r="U5" s="1146" t="str">
        <f ca="1">IF(P5&lt;&gt;AA5,"",OFFSET(BA7,MATCH(1,BA7:BA9,0)-1,-1,1,1))</f>
        <v>段階1</v>
      </c>
      <c r="V5" s="1147"/>
      <c r="W5" s="1147"/>
      <c r="X5" s="1148"/>
      <c r="Y5" s="82"/>
      <c r="AA5" s="111" t="s">
        <v>4</v>
      </c>
      <c r="AB5" s="236">
        <f>IF(P5=AA5,1,0)</f>
        <v>1</v>
      </c>
      <c r="AC5" s="229">
        <v>1</v>
      </c>
      <c r="AE5" s="182" t="s">
        <v>0</v>
      </c>
      <c r="AF5" s="236">
        <f ca="1">IF(U5=AE5,1,0)</f>
        <v>1</v>
      </c>
      <c r="AG5" s="229">
        <v>1</v>
      </c>
      <c r="AI5" s="111"/>
      <c r="AJ5" s="236">
        <v>0</v>
      </c>
      <c r="AK5" s="229">
        <v>0</v>
      </c>
      <c r="AN5" s="113" t="s">
        <v>392</v>
      </c>
      <c r="AO5" s="241">
        <f>IF($S$2=AN5,3,0)</f>
        <v>0</v>
      </c>
      <c r="AP5" s="82">
        <v>3</v>
      </c>
      <c r="AQ5" s="228"/>
      <c r="AZ5" s="83" t="str">
        <f>B5</f>
        <v>ア　建築物外皮の熱負荷抑制</v>
      </c>
      <c r="BH5" s="674" t="s">
        <v>1686</v>
      </c>
      <c r="BI5" s="40" t="s">
        <v>2</v>
      </c>
      <c r="BJ5" s="658" t="s">
        <v>1627</v>
      </c>
      <c r="BK5" s="39"/>
      <c r="BL5" s="41"/>
      <c r="BM5" s="41"/>
      <c r="BN5" s="41"/>
      <c r="BO5" s="41"/>
      <c r="BP5" s="41"/>
      <c r="BQ5" s="19"/>
      <c r="BR5" s="19"/>
      <c r="BS5" s="19"/>
      <c r="BT5" s="19"/>
      <c r="BU5" s="19"/>
      <c r="BV5" s="19"/>
      <c r="BW5" s="19"/>
      <c r="BX5" s="19"/>
      <c r="BY5" s="19"/>
      <c r="BZ5" s="19"/>
      <c r="CA5" s="19"/>
      <c r="CB5" s="102"/>
      <c r="CC5" s="71"/>
      <c r="CD5" s="72"/>
    </row>
    <row r="6" spans="1:82" ht="15.75" customHeight="1" thickBot="1">
      <c r="A6" s="612"/>
      <c r="B6" s="1635" t="s">
        <v>506</v>
      </c>
      <c r="C6" s="1636"/>
      <c r="D6" s="1637"/>
      <c r="E6" s="1143"/>
      <c r="F6" s="1144"/>
      <c r="G6" s="1144"/>
      <c r="H6" s="1144"/>
      <c r="I6" s="1145"/>
      <c r="J6" s="481"/>
      <c r="K6" s="482"/>
      <c r="L6" s="482"/>
      <c r="M6" s="482"/>
      <c r="N6" s="913"/>
      <c r="O6" s="913"/>
      <c r="P6" s="913"/>
      <c r="Q6" s="913"/>
      <c r="R6" s="913"/>
      <c r="S6" s="913"/>
      <c r="T6" s="913"/>
      <c r="U6" s="913"/>
      <c r="V6" s="913"/>
      <c r="W6" s="913"/>
      <c r="X6" s="923"/>
      <c r="Y6" s="82"/>
      <c r="AA6" s="230" t="s">
        <v>5</v>
      </c>
      <c r="AB6" s="236">
        <f>IF(P5=AA6,2,0)</f>
        <v>0</v>
      </c>
      <c r="AC6" s="229">
        <v>2</v>
      </c>
      <c r="AE6" s="182" t="s">
        <v>1</v>
      </c>
      <c r="AF6" s="236">
        <f ca="1">IF(U5=AE6,2,0)</f>
        <v>0</v>
      </c>
      <c r="AG6" s="229">
        <v>2</v>
      </c>
      <c r="AI6" s="113" t="s">
        <v>398</v>
      </c>
      <c r="AJ6" s="236">
        <f>IF($E$6=AI6,1,0)</f>
        <v>0</v>
      </c>
      <c r="AK6" s="229">
        <v>1</v>
      </c>
      <c r="AN6" s="113" t="s">
        <v>393</v>
      </c>
      <c r="AO6" s="241">
        <f>IF($S$2=AN6,4,0)</f>
        <v>0</v>
      </c>
      <c r="AP6" s="82">
        <v>4</v>
      </c>
      <c r="AQ6" s="82"/>
      <c r="AS6" s="222" t="s">
        <v>636</v>
      </c>
      <c r="AT6" s="239" t="str">
        <f>E7</f>
        <v/>
      </c>
      <c r="AU6" s="223" t="s">
        <v>637</v>
      </c>
      <c r="AZ6" s="83" t="s">
        <v>117</v>
      </c>
      <c r="BI6" s="15" t="s">
        <v>1</v>
      </c>
      <c r="BJ6" s="151" t="s">
        <v>1628</v>
      </c>
      <c r="BK6" s="32"/>
      <c r="BL6" s="16"/>
      <c r="BM6" s="16"/>
      <c r="BN6" s="16"/>
      <c r="BO6" s="16"/>
      <c r="BP6" s="16"/>
      <c r="BQ6" s="26"/>
      <c r="BR6" s="26"/>
      <c r="BS6" s="26"/>
      <c r="BT6" s="26"/>
      <c r="BU6" s="26"/>
      <c r="BV6" s="26"/>
      <c r="BW6" s="26"/>
      <c r="BX6" s="26"/>
      <c r="BY6" s="26"/>
      <c r="BZ6" s="26"/>
      <c r="CA6" s="26"/>
      <c r="CB6" s="26"/>
      <c r="CC6" s="22"/>
      <c r="CD6" s="23"/>
    </row>
    <row r="7" spans="1:82" ht="15.75" customHeight="1" thickBot="1">
      <c r="A7" s="613"/>
      <c r="B7" s="427" t="s">
        <v>1258</v>
      </c>
      <c r="C7" s="428"/>
      <c r="D7" s="428"/>
      <c r="E7" s="1608" t="str">
        <f>IF(AND(E6=AI7,N7&lt;&gt;""),IFERROR(ROUNDDOWN((1-N7)*100,1),""),IF(OR(E6=AI6,E6=AI5),IFERROR(ROUNDDOWN((1-E8/E9)*100,1),""),""))</f>
        <v/>
      </c>
      <c r="F7" s="1609"/>
      <c r="G7" s="1610"/>
      <c r="H7" s="1611" t="s">
        <v>391</v>
      </c>
      <c r="I7" s="1612"/>
      <c r="J7" s="1613" t="s">
        <v>1528</v>
      </c>
      <c r="K7" s="1400"/>
      <c r="L7" s="1400"/>
      <c r="M7" s="1614"/>
      <c r="N7" s="1165"/>
      <c r="O7" s="1166"/>
      <c r="P7" s="1167"/>
      <c r="Q7" s="1615"/>
      <c r="R7" s="1616"/>
      <c r="S7" s="482"/>
      <c r="T7" s="154"/>
      <c r="U7" s="154"/>
      <c r="V7" s="154"/>
      <c r="W7" s="154"/>
      <c r="X7" s="155"/>
      <c r="Y7" s="82"/>
      <c r="AA7" s="231" t="s">
        <v>648</v>
      </c>
      <c r="AB7" s="236">
        <f>IF(P5=AA7,4,0)</f>
        <v>0</v>
      </c>
      <c r="AC7" s="229">
        <v>4</v>
      </c>
      <c r="AE7" s="181" t="s">
        <v>2</v>
      </c>
      <c r="AF7" s="236">
        <f ca="1">IF(U5=AE7,3,0)</f>
        <v>0</v>
      </c>
      <c r="AG7" s="229">
        <v>3</v>
      </c>
      <c r="AI7" s="115" t="s">
        <v>399</v>
      </c>
      <c r="AJ7" s="236">
        <f>IF($E$6=AI7,2,0)</f>
        <v>0</v>
      </c>
      <c r="AK7" s="229">
        <v>2</v>
      </c>
      <c r="AN7" s="113" t="s">
        <v>394</v>
      </c>
      <c r="AO7" s="241">
        <f>IF($S$2=AN7,5,0)</f>
        <v>0</v>
      </c>
      <c r="AP7" s="82">
        <v>5</v>
      </c>
      <c r="AQ7" s="82"/>
      <c r="AR7" s="45"/>
      <c r="AZ7" s="67" t="s">
        <v>0</v>
      </c>
      <c r="BA7" s="69">
        <f>IF(SUM(BA8:BA9)=0,1,0)</f>
        <v>1</v>
      </c>
      <c r="BI7" s="33" t="s">
        <v>0</v>
      </c>
      <c r="BJ7" s="152" t="s">
        <v>1629</v>
      </c>
      <c r="BK7" s="17"/>
      <c r="BL7" s="25"/>
      <c r="BM7" s="25"/>
      <c r="BN7" s="25"/>
      <c r="BO7" s="25"/>
      <c r="BP7" s="25"/>
      <c r="BQ7" s="27"/>
      <c r="BR7" s="27"/>
      <c r="BS7" s="27"/>
      <c r="BT7" s="27"/>
      <c r="BU7" s="27"/>
      <c r="BV7" s="27"/>
      <c r="BW7" s="27"/>
      <c r="BX7" s="27"/>
      <c r="BY7" s="27"/>
      <c r="BZ7" s="27"/>
      <c r="CA7" s="27"/>
      <c r="CB7" s="27"/>
      <c r="CC7" s="70"/>
      <c r="CD7" s="24"/>
    </row>
    <row r="8" spans="1:82" ht="15.75" customHeight="1">
      <c r="A8" s="613"/>
      <c r="B8" s="599" t="s">
        <v>1567</v>
      </c>
      <c r="C8" s="61"/>
      <c r="D8" s="61"/>
      <c r="E8" s="1654"/>
      <c r="F8" s="1655"/>
      <c r="G8" s="1656"/>
      <c r="H8" s="1270" t="s">
        <v>9</v>
      </c>
      <c r="I8" s="1164"/>
      <c r="J8" s="928"/>
      <c r="K8" s="483"/>
      <c r="L8" s="483"/>
      <c r="M8" s="483"/>
      <c r="N8" s="483"/>
      <c r="O8" s="154"/>
      <c r="P8" s="154"/>
      <c r="Q8" s="154"/>
      <c r="R8" s="483"/>
      <c r="S8" s="154"/>
      <c r="T8" s="154"/>
      <c r="U8" s="154"/>
      <c r="V8" s="154"/>
      <c r="W8" s="154"/>
      <c r="X8" s="155"/>
      <c r="Y8" s="82"/>
      <c r="AA8" s="229" t="s">
        <v>647</v>
      </c>
      <c r="AB8" s="237">
        <f>SUM(AB5:AB7)</f>
        <v>1</v>
      </c>
      <c r="AE8" s="229" t="s">
        <v>647</v>
      </c>
      <c r="AF8" s="237">
        <f ca="1">IF(SUM(AF4:AF7)=0,"",(SUM(AF4:AF7)))</f>
        <v>1</v>
      </c>
      <c r="AI8" s="229" t="s">
        <v>647</v>
      </c>
      <c r="AJ8" s="237" t="str">
        <f>IF(SUM(AJ5:AJ7)=0,"",(SUM(AJ5:AJ7)))</f>
        <v/>
      </c>
      <c r="AN8" s="113" t="s">
        <v>395</v>
      </c>
      <c r="AO8" s="241">
        <f>IF($S$2=AN8,6,0)</f>
        <v>0</v>
      </c>
      <c r="AP8" s="82">
        <v>6</v>
      </c>
      <c r="AQ8" s="82"/>
      <c r="AR8" s="45"/>
      <c r="AZ8" s="64" t="s">
        <v>1</v>
      </c>
      <c r="BA8" s="84">
        <f>IF(AND(E7&gt;=10,E7&lt;20),1,0)</f>
        <v>0</v>
      </c>
      <c r="BI8" s="1000" t="s">
        <v>1792</v>
      </c>
    </row>
    <row r="9" spans="1:82" ht="15.75" customHeight="1" thickBot="1">
      <c r="A9" s="613"/>
      <c r="B9" s="429" t="s">
        <v>1259</v>
      </c>
      <c r="C9" s="430"/>
      <c r="D9" s="431"/>
      <c r="E9" s="1657"/>
      <c r="F9" s="1658"/>
      <c r="G9" s="1659"/>
      <c r="H9" s="1270" t="s">
        <v>9</v>
      </c>
      <c r="I9" s="1164"/>
      <c r="J9" s="934"/>
      <c r="K9" s="484"/>
      <c r="L9" s="484"/>
      <c r="M9" s="484"/>
      <c r="N9" s="484"/>
      <c r="O9" s="484"/>
      <c r="P9" s="484"/>
      <c r="Q9" s="484"/>
      <c r="R9" s="484"/>
      <c r="S9" s="158"/>
      <c r="T9" s="158"/>
      <c r="U9" s="158"/>
      <c r="V9" s="158"/>
      <c r="W9" s="158"/>
      <c r="X9" s="157"/>
      <c r="Y9" s="82"/>
      <c r="AN9" s="113" t="s">
        <v>396</v>
      </c>
      <c r="AO9" s="241">
        <f>IF($S$2=AN9,7,0)</f>
        <v>0</v>
      </c>
      <c r="AP9" s="82">
        <v>7</v>
      </c>
      <c r="AQ9" s="82"/>
      <c r="AR9" s="45"/>
      <c r="AZ9" s="66" t="s">
        <v>2</v>
      </c>
      <c r="BA9" s="86">
        <f>IF(E7="",0,IF(E7&gt;=20,1,0))</f>
        <v>0</v>
      </c>
    </row>
    <row r="10" spans="1:82" ht="15.75" customHeight="1" thickBot="1">
      <c r="A10" s="613"/>
      <c r="B10" s="125" t="s">
        <v>542</v>
      </c>
      <c r="C10" s="61"/>
      <c r="D10" s="61"/>
      <c r="E10" s="1660"/>
      <c r="F10" s="1661"/>
      <c r="G10" s="1662"/>
      <c r="H10" s="1412" t="s">
        <v>7</v>
      </c>
      <c r="I10" s="1205"/>
      <c r="J10" s="485" t="s">
        <v>1837</v>
      </c>
      <c r="K10" s="486"/>
      <c r="L10" s="486"/>
      <c r="M10" s="486"/>
      <c r="N10" s="486"/>
      <c r="O10" s="486"/>
      <c r="P10" s="486"/>
      <c r="Q10" s="486"/>
      <c r="R10" s="486"/>
      <c r="S10" s="486"/>
      <c r="T10" s="486"/>
      <c r="U10" s="486"/>
      <c r="V10" s="486"/>
      <c r="W10" s="486"/>
      <c r="X10" s="487"/>
      <c r="Y10" s="82"/>
      <c r="AN10" s="113" t="s">
        <v>397</v>
      </c>
      <c r="AO10" s="241">
        <f>IF($S$2=AN10,8,0)</f>
        <v>0</v>
      </c>
      <c r="AP10" s="82">
        <v>8</v>
      </c>
      <c r="AQ10" s="82"/>
      <c r="AR10" s="45"/>
      <c r="AZ10" s="224" t="s">
        <v>635</v>
      </c>
      <c r="BA10" s="224" t="str">
        <f ca="1">U5</f>
        <v>段階1</v>
      </c>
    </row>
    <row r="11" spans="1:82" ht="15.75" customHeight="1" thickBot="1">
      <c r="A11" s="613"/>
      <c r="B11" s="424" t="s">
        <v>524</v>
      </c>
      <c r="C11" s="425"/>
      <c r="D11" s="425"/>
      <c r="E11" s="1165"/>
      <c r="F11" s="1166"/>
      <c r="G11" s="1167"/>
      <c r="H11" s="1163" t="s">
        <v>1312</v>
      </c>
      <c r="I11" s="1270"/>
      <c r="J11" s="998" t="str">
        <f>IF(OR(E6=AI5,E6="その他"),"",IF(E6="標準入力法",AR3,AR2))</f>
        <v/>
      </c>
      <c r="K11" s="488"/>
      <c r="L11" s="488"/>
      <c r="M11" s="488"/>
      <c r="N11" s="488"/>
      <c r="O11" s="488"/>
      <c r="P11" s="488"/>
      <c r="Q11" s="488"/>
      <c r="R11" s="488"/>
      <c r="S11" s="167"/>
      <c r="T11" s="167"/>
      <c r="U11" s="167"/>
      <c r="V11" s="167"/>
      <c r="W11" s="167"/>
      <c r="X11" s="489"/>
      <c r="Y11" s="82"/>
      <c r="AN11" s="235" t="s">
        <v>271</v>
      </c>
      <c r="AO11" s="245">
        <f>IF($S$2=AN11,9,0)</f>
        <v>0</v>
      </c>
      <c r="AP11" s="154">
        <v>9</v>
      </c>
      <c r="AQ11" s="82"/>
      <c r="AR11" s="45"/>
    </row>
    <row r="12" spans="1:82" ht="15.75" customHeight="1" thickBot="1">
      <c r="A12" s="613"/>
      <c r="B12" s="424" t="s">
        <v>532</v>
      </c>
      <c r="C12" s="425"/>
      <c r="D12" s="425"/>
      <c r="E12" s="1165"/>
      <c r="F12" s="1166"/>
      <c r="G12" s="1167"/>
      <c r="H12" s="1163" t="s">
        <v>1312</v>
      </c>
      <c r="I12" s="1270"/>
      <c r="J12" s="998" t="str">
        <f>IF(OR(E6=AI5,E6="その他"),"",IF(E6="標準入力法",AR3,AR2))</f>
        <v/>
      </c>
      <c r="K12" s="488"/>
      <c r="L12" s="488"/>
      <c r="M12" s="488"/>
      <c r="N12" s="488"/>
      <c r="O12" s="488"/>
      <c r="P12" s="488"/>
      <c r="Q12" s="488"/>
      <c r="R12" s="931"/>
      <c r="S12" s="167"/>
      <c r="T12" s="167"/>
      <c r="U12" s="167"/>
      <c r="V12" s="167"/>
      <c r="W12" s="167"/>
      <c r="X12" s="489"/>
      <c r="Y12" s="82"/>
      <c r="AN12" s="83" t="s">
        <v>647</v>
      </c>
      <c r="AO12" s="240" t="str">
        <f>IF(SUM(AO2:AO11)=0,"",(SUM(AO2:AO11)))</f>
        <v/>
      </c>
      <c r="AQ12" s="82"/>
      <c r="AR12" s="45"/>
    </row>
    <row r="13" spans="1:82" ht="15.75" customHeight="1" thickBot="1">
      <c r="A13" s="613"/>
      <c r="B13" s="424" t="s">
        <v>537</v>
      </c>
      <c r="C13" s="425"/>
      <c r="D13" s="426"/>
      <c r="E13" s="1642"/>
      <c r="F13" s="1643"/>
      <c r="G13" s="1644"/>
      <c r="H13" s="1163" t="s">
        <v>1312</v>
      </c>
      <c r="I13" s="1270"/>
      <c r="J13" s="998" t="str">
        <f>IF(OR(E6=AI5,E6="その他"),"",IF(E6="標準入力法",AR3,AR2))</f>
        <v/>
      </c>
      <c r="K13" s="488"/>
      <c r="L13" s="931"/>
      <c r="M13" s="931"/>
      <c r="N13" s="931"/>
      <c r="O13" s="931"/>
      <c r="P13" s="931"/>
      <c r="Q13" s="931"/>
      <c r="R13" s="931"/>
      <c r="S13" s="161"/>
      <c r="T13" s="161"/>
      <c r="U13" s="161"/>
      <c r="V13" s="161"/>
      <c r="W13" s="161"/>
      <c r="X13" s="490"/>
      <c r="Y13" s="82"/>
      <c r="AQ13" s="82"/>
      <c r="AW13" s="18"/>
    </row>
    <row r="14" spans="1:82" ht="15.75" customHeight="1" thickBot="1">
      <c r="A14" s="613"/>
      <c r="B14" s="429" t="s">
        <v>1260</v>
      </c>
      <c r="C14" s="430"/>
      <c r="D14" s="430"/>
      <c r="E14" s="1638"/>
      <c r="F14" s="1639"/>
      <c r="G14" s="1640"/>
      <c r="H14" s="1405" t="s">
        <v>8</v>
      </c>
      <c r="I14" s="1253"/>
      <c r="J14" s="999" t="str">
        <f>IF(OR(E6=AI5,E6="その他"),"",IF(E6="標準入力法",AR3,AR2))</f>
        <v/>
      </c>
      <c r="K14" s="488"/>
      <c r="L14" s="488"/>
      <c r="M14" s="488"/>
      <c r="N14" s="488"/>
      <c r="O14" s="488"/>
      <c r="P14" s="488"/>
      <c r="Q14" s="488"/>
      <c r="R14" s="488"/>
      <c r="S14" s="167"/>
      <c r="T14" s="167"/>
      <c r="U14" s="167"/>
      <c r="V14" s="167"/>
      <c r="W14" s="167"/>
      <c r="X14" s="489"/>
      <c r="Y14" s="82"/>
      <c r="AS14" s="116"/>
    </row>
    <row r="15" spans="1:82" ht="8.25" customHeight="1">
      <c r="A15" s="612"/>
      <c r="B15" s="424"/>
      <c r="C15" s="425"/>
      <c r="D15" s="425"/>
      <c r="E15" s="491"/>
      <c r="F15" s="492"/>
      <c r="G15" s="492"/>
      <c r="H15" s="492"/>
      <c r="I15" s="492"/>
      <c r="J15" s="492"/>
      <c r="K15" s="492"/>
      <c r="L15" s="492"/>
      <c r="M15" s="492"/>
      <c r="N15" s="492"/>
      <c r="O15" s="492"/>
      <c r="P15" s="492"/>
      <c r="Q15" s="492"/>
      <c r="R15" s="492"/>
      <c r="S15" s="492"/>
      <c r="T15" s="492"/>
      <c r="U15" s="492"/>
      <c r="V15" s="492"/>
      <c r="W15" s="492"/>
      <c r="X15" s="492"/>
      <c r="Y15" s="57"/>
      <c r="AF15" s="236"/>
    </row>
    <row r="16" spans="1:82" ht="15.75" customHeight="1" thickBot="1">
      <c r="A16" s="612"/>
      <c r="B16" s="1277" t="s">
        <v>562</v>
      </c>
      <c r="C16" s="1229"/>
      <c r="D16" s="1229"/>
      <c r="E16" s="1229"/>
      <c r="F16" s="1229"/>
      <c r="G16" s="1229"/>
      <c r="H16" s="1229"/>
      <c r="I16" s="1229"/>
      <c r="J16" s="1229"/>
      <c r="K16" s="1229"/>
      <c r="L16" s="1229"/>
      <c r="M16" s="1229"/>
      <c r="N16" s="1229"/>
      <c r="O16" s="1229"/>
      <c r="P16" s="1229"/>
      <c r="Q16" s="1229"/>
      <c r="R16" s="1229"/>
      <c r="S16" s="1229"/>
      <c r="T16" s="1229"/>
      <c r="U16" s="1229"/>
      <c r="V16" s="1229"/>
      <c r="W16" s="1229"/>
      <c r="X16" s="1230"/>
      <c r="Y16" s="74"/>
      <c r="AE16" s="248"/>
      <c r="AF16" s="236">
        <v>0</v>
      </c>
      <c r="AG16" s="229">
        <v>0</v>
      </c>
      <c r="AO16" s="241"/>
      <c r="AP16" s="82"/>
      <c r="AQ16" s="82"/>
    </row>
    <row r="17" spans="1:82" ht="15.75" customHeight="1" thickBot="1">
      <c r="A17" s="612"/>
      <c r="B17" s="73" t="s">
        <v>554</v>
      </c>
      <c r="C17" s="56"/>
      <c r="D17" s="56"/>
      <c r="E17" s="56"/>
      <c r="F17" s="56"/>
      <c r="G17" s="56"/>
      <c r="H17" s="56"/>
      <c r="I17" s="56"/>
      <c r="J17" s="56"/>
      <c r="K17" s="56"/>
      <c r="L17" s="56"/>
      <c r="M17" s="56"/>
      <c r="N17" s="56"/>
      <c r="O17" s="56"/>
      <c r="P17" s="1143" t="s">
        <v>4</v>
      </c>
      <c r="Q17" s="1144"/>
      <c r="R17" s="1144"/>
      <c r="S17" s="1144"/>
      <c r="T17" s="1145"/>
      <c r="U17" s="1146" t="str">
        <f ca="1">IF(P17&lt;&gt;AA17,"",OFFSET(BA19,MATCH(1,BA19:BA21,0)-1,-1,1,1))</f>
        <v>段階1</v>
      </c>
      <c r="V17" s="1147"/>
      <c r="W17" s="1147"/>
      <c r="X17" s="1641"/>
      <c r="Y17" s="82"/>
      <c r="AA17" s="111" t="s">
        <v>4</v>
      </c>
      <c r="AB17" s="236">
        <f>IF(P17=AA17,1,0)</f>
        <v>1</v>
      </c>
      <c r="AC17" s="229">
        <v>1</v>
      </c>
      <c r="AE17" s="182" t="s">
        <v>0</v>
      </c>
      <c r="AF17" s="236">
        <f ca="1">IF(U17=AE17,1,0)</f>
        <v>1</v>
      </c>
      <c r="AG17" s="229">
        <v>1</v>
      </c>
      <c r="AO17" s="241"/>
      <c r="AP17" s="82"/>
      <c r="AQ17" s="82"/>
      <c r="AZ17" s="83" t="str">
        <f>B17</f>
        <v>ア　再生可能エネルギーの直接利用</v>
      </c>
      <c r="BH17" s="674" t="s">
        <v>1686</v>
      </c>
      <c r="BI17" s="660" t="s">
        <v>244</v>
      </c>
      <c r="BJ17" s="659"/>
      <c r="BK17" s="71"/>
      <c r="BL17" s="71"/>
      <c r="BM17" s="71"/>
      <c r="BN17" s="71"/>
      <c r="BO17" s="71"/>
      <c r="BP17" s="71"/>
      <c r="BQ17" s="71"/>
      <c r="BR17" s="71"/>
      <c r="BS17" s="71"/>
      <c r="BT17" s="71"/>
      <c r="BU17" s="71"/>
      <c r="BV17" s="71"/>
      <c r="BW17" s="71"/>
      <c r="BX17" s="71"/>
      <c r="BY17" s="71"/>
      <c r="BZ17" s="71"/>
      <c r="CA17" s="71"/>
      <c r="CB17" s="71"/>
      <c r="CC17" s="71"/>
      <c r="CD17" s="72"/>
    </row>
    <row r="18" spans="1:82" ht="15.75" customHeight="1" thickBot="1">
      <c r="A18" s="612"/>
      <c r="B18" s="493" t="s">
        <v>244</v>
      </c>
      <c r="C18" s="494"/>
      <c r="D18" s="494"/>
      <c r="E18" s="495"/>
      <c r="F18" s="495"/>
      <c r="G18" s="495"/>
      <c r="H18" s="495"/>
      <c r="I18" s="495"/>
      <c r="J18" s="494"/>
      <c r="K18" s="494"/>
      <c r="L18" s="494"/>
      <c r="M18" s="494"/>
      <c r="N18" s="494"/>
      <c r="O18" s="494"/>
      <c r="P18" s="494"/>
      <c r="Q18" s="494"/>
      <c r="R18" s="494"/>
      <c r="S18" s="494"/>
      <c r="T18" s="494"/>
      <c r="U18" s="494"/>
      <c r="V18" s="494"/>
      <c r="W18" s="494"/>
      <c r="X18" s="496"/>
      <c r="Y18" s="82"/>
      <c r="AA18" s="230" t="s">
        <v>5</v>
      </c>
      <c r="AB18" s="236">
        <f>IF(P17=AA18,2,0)</f>
        <v>0</v>
      </c>
      <c r="AC18" s="229">
        <v>2</v>
      </c>
      <c r="AE18" s="182" t="s">
        <v>1</v>
      </c>
      <c r="AF18" s="236">
        <f ca="1">IF(U17=AE18,2,0)</f>
        <v>0</v>
      </c>
      <c r="AG18" s="229">
        <v>2</v>
      </c>
      <c r="AI18" s="111"/>
      <c r="AN18" s="74"/>
      <c r="AO18" s="246"/>
      <c r="AP18" s="74"/>
      <c r="AQ18" s="74"/>
      <c r="AR18" s="74"/>
      <c r="AS18" s="117"/>
      <c r="AZ18" s="83" t="s">
        <v>117</v>
      </c>
      <c r="BI18" s="40" t="s">
        <v>2</v>
      </c>
      <c r="BJ18" s="37" t="s">
        <v>1633</v>
      </c>
      <c r="BK18" s="71"/>
      <c r="BL18" s="71"/>
      <c r="BM18" s="71"/>
      <c r="BN18" s="71"/>
      <c r="BO18" s="71"/>
      <c r="BP18" s="71"/>
      <c r="BQ18" s="71"/>
      <c r="BR18" s="71"/>
      <c r="BS18" s="71"/>
      <c r="BT18" s="71"/>
      <c r="BU18" s="71"/>
      <c r="BV18" s="71"/>
      <c r="BW18" s="71"/>
      <c r="BX18" s="71"/>
      <c r="BY18" s="71"/>
      <c r="BZ18" s="71"/>
      <c r="CA18" s="71"/>
      <c r="CB18" s="71"/>
      <c r="CC18" s="71"/>
      <c r="CD18" s="72"/>
    </row>
    <row r="19" spans="1:82" ht="15.75" customHeight="1" thickBot="1">
      <c r="A19" s="613"/>
      <c r="B19" s="1617" t="s">
        <v>1493</v>
      </c>
      <c r="C19" s="1618"/>
      <c r="D19" s="1663"/>
      <c r="E19" s="919"/>
      <c r="F19" s="497" t="s">
        <v>1778</v>
      </c>
      <c r="G19" s="911"/>
      <c r="H19" s="911"/>
      <c r="I19" s="911"/>
      <c r="J19" s="498"/>
      <c r="K19" s="911"/>
      <c r="L19" s="911"/>
      <c r="M19" s="911"/>
      <c r="N19" s="911"/>
      <c r="O19" s="911"/>
      <c r="P19" s="911"/>
      <c r="Q19" s="911"/>
      <c r="R19" s="911"/>
      <c r="S19" s="911"/>
      <c r="T19" s="911"/>
      <c r="U19" s="911"/>
      <c r="V19" s="911"/>
      <c r="W19" s="911"/>
      <c r="X19" s="499"/>
      <c r="Y19" s="82"/>
      <c r="AA19" s="231" t="s">
        <v>648</v>
      </c>
      <c r="AB19" s="236">
        <f>IF(P17=AA19,4,0)</f>
        <v>0</v>
      </c>
      <c r="AC19" s="229">
        <v>4</v>
      </c>
      <c r="AE19" s="181" t="s">
        <v>2</v>
      </c>
      <c r="AF19" s="236">
        <f ca="1">IF(U17=AE19,3,0)</f>
        <v>0</v>
      </c>
      <c r="AG19" s="229">
        <v>3</v>
      </c>
      <c r="AI19" s="115" t="s">
        <v>6</v>
      </c>
      <c r="AO19" s="241"/>
      <c r="AP19" s="82"/>
      <c r="AQ19" s="82"/>
      <c r="AR19" s="74"/>
      <c r="AS19" s="118" t="str">
        <f>B19</f>
        <v>(ア)採光利用システムに係る事項</v>
      </c>
      <c r="AT19" s="253" t="str">
        <f>IF(E19="〇",1,"")</f>
        <v/>
      </c>
      <c r="AU19" s="43" t="s">
        <v>921</v>
      </c>
      <c r="AZ19" s="67" t="s">
        <v>0</v>
      </c>
      <c r="BA19" s="69">
        <f>IF(SUM(BA20:BA21)=0,1,0)</f>
        <v>1</v>
      </c>
      <c r="BI19" s="38" t="s">
        <v>1</v>
      </c>
      <c r="BJ19" s="64" t="s">
        <v>1634</v>
      </c>
      <c r="BK19" s="82"/>
      <c r="BL19" s="82"/>
      <c r="BM19" s="82"/>
      <c r="BN19" s="82"/>
      <c r="BO19" s="82"/>
      <c r="BP19" s="82"/>
      <c r="BQ19" s="82"/>
      <c r="BR19" s="82"/>
      <c r="BS19" s="82"/>
      <c r="BT19" s="82"/>
      <c r="BU19" s="82"/>
      <c r="BV19" s="82"/>
      <c r="BW19" s="82"/>
      <c r="BX19" s="82"/>
      <c r="BY19" s="82"/>
      <c r="BZ19" s="82"/>
      <c r="CA19" s="82"/>
      <c r="CB19" s="82"/>
      <c r="CC19" s="82"/>
      <c r="CD19" s="84"/>
    </row>
    <row r="20" spans="1:82" ht="15.75" customHeight="1" thickBot="1">
      <c r="A20" s="613"/>
      <c r="B20" s="1398" t="s">
        <v>1494</v>
      </c>
      <c r="C20" s="1399"/>
      <c r="D20" s="1649"/>
      <c r="E20" s="622"/>
      <c r="F20" s="1664" t="s">
        <v>1487</v>
      </c>
      <c r="G20" s="1664"/>
      <c r="H20" s="1664"/>
      <c r="I20" s="1664"/>
      <c r="J20" s="1664"/>
      <c r="K20" s="1664"/>
      <c r="L20" s="1664"/>
      <c r="M20" s="1664"/>
      <c r="N20" s="1664"/>
      <c r="O20" s="1664"/>
      <c r="P20" s="1664"/>
      <c r="Q20" s="1664"/>
      <c r="R20" s="1664"/>
      <c r="S20" s="1664"/>
      <c r="T20" s="1664"/>
      <c r="U20" s="1664"/>
      <c r="V20" s="1664"/>
      <c r="W20" s="1664"/>
      <c r="X20" s="1665"/>
      <c r="Y20" s="82"/>
      <c r="AA20" s="229" t="s">
        <v>647</v>
      </c>
      <c r="AB20" s="237">
        <f>SUM(AB17:AB19)</f>
        <v>1</v>
      </c>
      <c r="AE20" s="229" t="s">
        <v>647</v>
      </c>
      <c r="AF20" s="237">
        <f ca="1">IF(SUM(AF16:AF19)=0,"",(SUM(AF16:AF19)))</f>
        <v>1</v>
      </c>
      <c r="AO20" s="241"/>
      <c r="AP20" s="82"/>
      <c r="AQ20" s="82"/>
      <c r="AS20" s="118" t="str">
        <f t="shared" ref="AS20" si="0">B20</f>
        <v>(イ)通風利用システムに係る事項</v>
      </c>
      <c r="AT20" s="253" t="str">
        <f>IF(E20="〇",1,"")</f>
        <v/>
      </c>
      <c r="AU20" s="43" t="s">
        <v>921</v>
      </c>
      <c r="AZ20" s="64" t="s">
        <v>1</v>
      </c>
      <c r="BA20" s="84">
        <f>IF(E25="",IF(AND(AT23&gt;=1,AT24&lt;15),1,0),IF(BA21=1,0,IF(AND(AT26&gt;=1,AT27&gt;=1),1,0)))</f>
        <v>0</v>
      </c>
      <c r="BI20" s="33" t="s">
        <v>0</v>
      </c>
      <c r="BJ20" s="152" t="s">
        <v>1629</v>
      </c>
      <c r="BK20" s="17"/>
      <c r="BL20" s="25"/>
      <c r="BM20" s="25"/>
      <c r="BN20" s="25"/>
      <c r="BO20" s="25"/>
      <c r="BP20" s="25"/>
      <c r="BQ20" s="27"/>
      <c r="BR20" s="27"/>
      <c r="BS20" s="27"/>
      <c r="BT20" s="27"/>
      <c r="BU20" s="27"/>
      <c r="BV20" s="27"/>
      <c r="BW20" s="27"/>
      <c r="BX20" s="27"/>
      <c r="BY20" s="27"/>
      <c r="BZ20" s="27"/>
      <c r="CA20" s="27"/>
      <c r="CB20" s="27"/>
      <c r="CC20" s="70"/>
      <c r="CD20" s="24"/>
    </row>
    <row r="21" spans="1:82" ht="15.75" customHeight="1" thickBot="1">
      <c r="A21" s="612"/>
      <c r="B21" s="1398" t="s">
        <v>1565</v>
      </c>
      <c r="C21" s="1399"/>
      <c r="D21" s="1399"/>
      <c r="E21" s="919"/>
      <c r="F21" s="497" t="s">
        <v>1566</v>
      </c>
      <c r="G21" s="911"/>
      <c r="H21" s="907"/>
      <c r="I21" s="907"/>
      <c r="J21" s="907"/>
      <c r="K21" s="907"/>
      <c r="L21" s="907"/>
      <c r="M21" s="907"/>
      <c r="N21" s="907"/>
      <c r="O21" s="907"/>
      <c r="P21" s="907"/>
      <c r="Q21" s="907"/>
      <c r="R21" s="907"/>
      <c r="S21" s="907"/>
      <c r="T21" s="907"/>
      <c r="U21" s="907"/>
      <c r="V21" s="907"/>
      <c r="W21" s="907"/>
      <c r="X21" s="936"/>
      <c r="Y21" s="57"/>
      <c r="AN21" s="82"/>
      <c r="AO21" s="241"/>
      <c r="AP21" s="82"/>
      <c r="AQ21" s="82"/>
      <c r="AS21" s="118" t="str">
        <f>B21</f>
        <v>(ウ)地中熱利用システムに係る事項</v>
      </c>
      <c r="AT21" s="253" t="str">
        <f>IF(E21="〇",1,"")</f>
        <v/>
      </c>
      <c r="AU21" s="43" t="s">
        <v>921</v>
      </c>
      <c r="AZ21" s="66" t="s">
        <v>2</v>
      </c>
      <c r="BA21" s="86">
        <f>IF(E25="",IF(AND(AT23&gt;=1,AT24&gt;=15),1,0),IF(AT28=4,1,0))</f>
        <v>0</v>
      </c>
      <c r="BI21" s="660" t="s">
        <v>1785</v>
      </c>
      <c r="BJ21" s="659"/>
      <c r="BK21" s="71"/>
      <c r="BL21" s="71"/>
      <c r="BM21" s="71"/>
      <c r="BN21" s="71"/>
      <c r="BO21" s="71"/>
      <c r="BP21" s="71"/>
      <c r="BQ21" s="71"/>
      <c r="BR21" s="71"/>
      <c r="BS21" s="71"/>
      <c r="BT21" s="71"/>
      <c r="BU21" s="71"/>
      <c r="BV21" s="71"/>
      <c r="BW21" s="71"/>
      <c r="BX21" s="71"/>
      <c r="BY21" s="71"/>
      <c r="BZ21" s="71"/>
      <c r="CA21" s="71"/>
      <c r="CB21" s="71"/>
      <c r="CC21" s="71"/>
      <c r="CD21" s="72"/>
    </row>
    <row r="22" spans="1:82" ht="15.75" customHeight="1" thickBot="1">
      <c r="A22" s="613"/>
      <c r="B22" s="1398" t="s">
        <v>1495</v>
      </c>
      <c r="C22" s="1399"/>
      <c r="D22" s="1645"/>
      <c r="E22" s="930"/>
      <c r="F22" s="1630" t="s">
        <v>1271</v>
      </c>
      <c r="G22" s="1631"/>
      <c r="H22" s="1627"/>
      <c r="I22" s="1628"/>
      <c r="J22" s="1628"/>
      <c r="K22" s="1628"/>
      <c r="L22" s="1628"/>
      <c r="M22" s="1628"/>
      <c r="N22" s="1628"/>
      <c r="O22" s="1628"/>
      <c r="P22" s="1628"/>
      <c r="Q22" s="1628"/>
      <c r="R22" s="1628"/>
      <c r="S22" s="1628"/>
      <c r="T22" s="1628"/>
      <c r="U22" s="1628"/>
      <c r="V22" s="1628"/>
      <c r="W22" s="1628"/>
      <c r="X22" s="1629"/>
      <c r="Y22" s="82"/>
      <c r="AS22" s="118" t="str">
        <f>B22</f>
        <v>(エ)その他のシステムに係る事項</v>
      </c>
      <c r="AT22" s="253" t="str">
        <f>IF(E22="〇",1,"")</f>
        <v/>
      </c>
      <c r="AU22" s="43" t="s">
        <v>921</v>
      </c>
      <c r="BI22" s="40" t="s">
        <v>2</v>
      </c>
      <c r="BJ22" s="37" t="s">
        <v>1779</v>
      </c>
      <c r="BK22" s="71"/>
      <c r="BL22" s="71"/>
      <c r="BM22" s="71"/>
      <c r="BN22" s="71"/>
      <c r="BO22" s="71"/>
      <c r="BP22" s="71"/>
      <c r="BQ22" s="71"/>
      <c r="BR22" s="71"/>
      <c r="BS22" s="71"/>
      <c r="BT22" s="71"/>
      <c r="BU22" s="71"/>
      <c r="BV22" s="71"/>
      <c r="BW22" s="71"/>
      <c r="BX22" s="71"/>
      <c r="BY22" s="71"/>
      <c r="BZ22" s="71"/>
      <c r="CA22" s="71"/>
      <c r="CB22" s="71"/>
      <c r="CC22" s="71"/>
      <c r="CD22" s="72"/>
    </row>
    <row r="23" spans="1:82" ht="15.75" customHeight="1" thickBot="1">
      <c r="A23" s="613"/>
      <c r="B23" s="1002" t="s">
        <v>1811</v>
      </c>
      <c r="C23" s="428"/>
      <c r="D23" s="500"/>
      <c r="E23" s="1310"/>
      <c r="F23" s="1311"/>
      <c r="G23" s="1312"/>
      <c r="H23" s="1646" t="s">
        <v>9</v>
      </c>
      <c r="I23" s="1647"/>
      <c r="J23" s="934" t="s">
        <v>525</v>
      </c>
      <c r="K23" s="452"/>
      <c r="L23" s="452"/>
      <c r="M23" s="452"/>
      <c r="N23" s="452"/>
      <c r="O23" s="452"/>
      <c r="P23" s="452"/>
      <c r="Q23" s="452"/>
      <c r="R23" s="443"/>
      <c r="S23" s="443"/>
      <c r="T23" s="443"/>
      <c r="U23" s="443"/>
      <c r="V23" s="443"/>
      <c r="W23" s="443"/>
      <c r="X23" s="444"/>
      <c r="Y23" s="82"/>
      <c r="AO23" s="241"/>
      <c r="AP23" s="82"/>
      <c r="AQ23" s="82"/>
      <c r="AR23" s="57"/>
      <c r="AS23" s="118" t="s">
        <v>400</v>
      </c>
      <c r="AT23" s="245">
        <f>SUM(AT19:AT22)</f>
        <v>0</v>
      </c>
      <c r="AU23" s="43" t="s">
        <v>920</v>
      </c>
      <c r="BI23" s="38" t="s">
        <v>1</v>
      </c>
      <c r="BJ23" s="64" t="s">
        <v>1780</v>
      </c>
      <c r="BK23" s="82"/>
      <c r="BL23" s="82"/>
      <c r="BM23" s="82"/>
      <c r="BN23" s="82"/>
      <c r="BO23" s="82"/>
      <c r="BP23" s="82"/>
      <c r="BQ23" s="82"/>
      <c r="BR23" s="82"/>
      <c r="BS23" s="82"/>
      <c r="BT23" s="82"/>
      <c r="BU23" s="82"/>
      <c r="BV23" s="82"/>
      <c r="BW23" s="82"/>
      <c r="BX23" s="82"/>
      <c r="BY23" s="82"/>
      <c r="BZ23" s="82"/>
      <c r="CA23" s="82"/>
      <c r="CB23" s="82"/>
      <c r="CC23" s="82"/>
      <c r="CD23" s="84"/>
    </row>
    <row r="24" spans="1:82" ht="15.75" customHeight="1" thickBot="1">
      <c r="A24" s="614"/>
      <c r="B24" s="1544" t="s">
        <v>1475</v>
      </c>
      <c r="C24" s="1648"/>
      <c r="D24" s="1648"/>
      <c r="E24" s="1236"/>
      <c r="F24" s="1236"/>
      <c r="G24" s="1236"/>
      <c r="H24" s="1236"/>
      <c r="I24" s="1236"/>
      <c r="J24" s="1236"/>
      <c r="K24" s="1236"/>
      <c r="L24" s="1236"/>
      <c r="M24" s="1236"/>
      <c r="N24" s="1236"/>
      <c r="O24" s="1236"/>
      <c r="P24" s="1236"/>
      <c r="Q24" s="1236"/>
      <c r="R24" s="1236"/>
      <c r="S24" s="1236"/>
      <c r="T24" s="1236"/>
      <c r="U24" s="1236"/>
      <c r="V24" s="1236"/>
      <c r="W24" s="1236"/>
      <c r="X24" s="1237"/>
      <c r="AO24" s="241"/>
      <c r="AP24" s="82"/>
      <c r="AQ24" s="82"/>
      <c r="AS24" s="118" t="str">
        <f>B23</f>
        <v>(オ)再生可能エネルギーの直接利用量の合計</v>
      </c>
      <c r="AT24" s="251">
        <f>E23</f>
        <v>0</v>
      </c>
      <c r="BI24" s="33" t="s">
        <v>0</v>
      </c>
      <c r="BJ24" s="152" t="s">
        <v>1629</v>
      </c>
      <c r="BK24" s="17"/>
      <c r="BL24" s="25"/>
      <c r="BM24" s="25"/>
      <c r="BN24" s="25"/>
      <c r="BO24" s="25"/>
      <c r="BP24" s="25"/>
      <c r="BQ24" s="27"/>
      <c r="BR24" s="27"/>
      <c r="BS24" s="27"/>
      <c r="BT24" s="27"/>
      <c r="BU24" s="27"/>
      <c r="BV24" s="27"/>
      <c r="BW24" s="27"/>
      <c r="BX24" s="27"/>
      <c r="BY24" s="27"/>
      <c r="BZ24" s="27"/>
      <c r="CA24" s="27"/>
      <c r="CB24" s="27"/>
      <c r="CC24" s="70"/>
      <c r="CD24" s="24"/>
    </row>
    <row r="25" spans="1:82" ht="15.75" customHeight="1" thickBot="1">
      <c r="A25" s="614"/>
      <c r="B25" s="501" t="s">
        <v>555</v>
      </c>
      <c r="C25" s="502"/>
      <c r="D25" s="502"/>
      <c r="E25" s="1160"/>
      <c r="F25" s="1161"/>
      <c r="G25" s="1161"/>
      <c r="H25" s="1412" t="s">
        <v>245</v>
      </c>
      <c r="I25" s="1205"/>
      <c r="J25" s="900"/>
      <c r="K25" s="900"/>
      <c r="L25" s="900"/>
      <c r="M25" s="900"/>
      <c r="N25" s="900"/>
      <c r="O25" s="900"/>
      <c r="P25" s="900"/>
      <c r="Q25" s="900"/>
      <c r="R25" s="900"/>
      <c r="S25" s="900"/>
      <c r="T25" s="900"/>
      <c r="U25" s="900"/>
      <c r="V25" s="900"/>
      <c r="W25" s="900"/>
      <c r="X25" s="901"/>
      <c r="AO25" s="241"/>
      <c r="AP25" s="82"/>
      <c r="AQ25" s="82"/>
      <c r="AT25" s="240"/>
    </row>
    <row r="26" spans="1:82" ht="15.75" customHeight="1" thickBot="1">
      <c r="A26" s="614"/>
      <c r="B26" s="501" t="s">
        <v>1812</v>
      </c>
      <c r="C26" s="502"/>
      <c r="D26" s="502"/>
      <c r="E26" s="1183"/>
      <c r="F26" s="1184"/>
      <c r="G26" s="1184"/>
      <c r="H26" s="1412" t="s">
        <v>245</v>
      </c>
      <c r="I26" s="1205"/>
      <c r="J26" s="1464" t="s">
        <v>222</v>
      </c>
      <c r="K26" s="1270"/>
      <c r="L26" s="1270"/>
      <c r="M26" s="1270"/>
      <c r="N26" s="1270"/>
      <c r="O26" s="1465"/>
      <c r="P26" s="1466" t="str">
        <f>IF($E$25="","",ROUNDDOWN(E26/$E$25*100,1))</f>
        <v/>
      </c>
      <c r="Q26" s="1467"/>
      <c r="R26" s="1468"/>
      <c r="S26" s="1469" t="s">
        <v>404</v>
      </c>
      <c r="T26" s="1470"/>
      <c r="U26" s="154"/>
      <c r="V26" s="154"/>
      <c r="W26" s="154"/>
      <c r="X26" s="155"/>
      <c r="AS26" s="118" t="str">
        <f t="shared" ref="AS26:AS27" si="1">B26</f>
        <v>(キ)窓が2方向以上に面している教室数</v>
      </c>
      <c r="AT26" s="250">
        <f>IF(E25="",0,IF(P26&lt;50,0,IF(P26&lt;80,1,2)))</f>
        <v>0</v>
      </c>
      <c r="AU26" s="43"/>
    </row>
    <row r="27" spans="1:82" ht="15.75" customHeight="1" thickBot="1">
      <c r="A27" s="614"/>
      <c r="B27" s="501" t="s">
        <v>1813</v>
      </c>
      <c r="C27" s="502"/>
      <c r="D27" s="502"/>
      <c r="E27" s="1183"/>
      <c r="F27" s="1184"/>
      <c r="G27" s="1185"/>
      <c r="H27" s="1412" t="s">
        <v>245</v>
      </c>
      <c r="I27" s="1205"/>
      <c r="J27" s="1471" t="s">
        <v>246</v>
      </c>
      <c r="K27" s="1454"/>
      <c r="L27" s="1454"/>
      <c r="M27" s="1454"/>
      <c r="N27" s="1454"/>
      <c r="O27" s="1472"/>
      <c r="P27" s="1466" t="str">
        <f>IF($E$25="","",ROUNDDOWN(E27/$E$25*100,1))</f>
        <v/>
      </c>
      <c r="Q27" s="1467"/>
      <c r="R27" s="1468"/>
      <c r="S27" s="1405" t="s">
        <v>404</v>
      </c>
      <c r="T27" s="1253"/>
      <c r="U27" s="158"/>
      <c r="V27" s="158"/>
      <c r="W27" s="158"/>
      <c r="X27" s="157"/>
      <c r="AF27" s="236"/>
      <c r="AO27" s="241"/>
      <c r="AP27" s="82"/>
      <c r="AQ27" s="82"/>
      <c r="AS27" s="118" t="str">
        <f t="shared" si="1"/>
        <v>(ク)換気口又は窓が2方向以上に面している教室数</v>
      </c>
      <c r="AT27" s="250">
        <f>IF(E25="",0,IF(P27&lt;50,0,IF(P27&lt;80,1,2)))</f>
        <v>0</v>
      </c>
      <c r="AU27" s="43"/>
    </row>
    <row r="28" spans="1:82" ht="8.25" customHeight="1" thickBot="1">
      <c r="A28" s="614"/>
      <c r="B28" s="429"/>
      <c r="C28" s="430"/>
      <c r="D28" s="430"/>
      <c r="E28" s="491"/>
      <c r="F28" s="491"/>
      <c r="G28" s="491"/>
      <c r="H28" s="491"/>
      <c r="I28" s="491"/>
      <c r="J28" s="491"/>
      <c r="K28" s="491"/>
      <c r="L28" s="491"/>
      <c r="M28" s="491"/>
      <c r="N28" s="491"/>
      <c r="O28" s="491"/>
      <c r="P28" s="491"/>
      <c r="Q28" s="491"/>
      <c r="R28" s="491"/>
      <c r="S28" s="491"/>
      <c r="T28" s="491"/>
      <c r="U28" s="503"/>
      <c r="V28" s="503"/>
      <c r="W28" s="503"/>
      <c r="X28" s="504"/>
      <c r="AE28" s="248"/>
      <c r="AF28" s="236">
        <v>0</v>
      </c>
      <c r="AG28" s="229">
        <v>0</v>
      </c>
      <c r="AO28" s="246"/>
      <c r="AP28" s="74"/>
      <c r="AQ28" s="74"/>
      <c r="AS28" s="45" t="s">
        <v>118</v>
      </c>
      <c r="AT28" s="250">
        <f>SUM(AT26:AT27)</f>
        <v>0</v>
      </c>
      <c r="AU28" s="43" t="s">
        <v>920</v>
      </c>
    </row>
    <row r="29" spans="1:82" ht="15.75" customHeight="1" thickBot="1">
      <c r="A29" s="614"/>
      <c r="B29" s="73" t="s">
        <v>556</v>
      </c>
      <c r="C29" s="56"/>
      <c r="D29" s="56"/>
      <c r="E29" s="129"/>
      <c r="F29" s="129"/>
      <c r="G29" s="129"/>
      <c r="H29" s="56"/>
      <c r="I29" s="56"/>
      <c r="J29" s="56"/>
      <c r="K29" s="56"/>
      <c r="L29" s="56"/>
      <c r="M29" s="56"/>
      <c r="N29" s="56"/>
      <c r="O29" s="56"/>
      <c r="P29" s="1143" t="s">
        <v>4</v>
      </c>
      <c r="Q29" s="1144"/>
      <c r="R29" s="1144"/>
      <c r="S29" s="1144"/>
      <c r="T29" s="1145"/>
      <c r="U29" s="1146" t="str">
        <f ca="1">IF(P29&lt;&gt;AA5,"",OFFSET(BA31,MATCH(1,BA31:BA33,0)-1,-1,1,1))</f>
        <v>段階1</v>
      </c>
      <c r="V29" s="1147"/>
      <c r="W29" s="1147"/>
      <c r="X29" s="1148"/>
      <c r="AA29" s="111" t="s">
        <v>4</v>
      </c>
      <c r="AB29" s="236">
        <f>IF(P29=AA29,1,0)</f>
        <v>1</v>
      </c>
      <c r="AC29" s="229">
        <v>1</v>
      </c>
      <c r="AE29" s="182" t="s">
        <v>0</v>
      </c>
      <c r="AF29" s="236">
        <f ca="1">IF(U29=AE29,1,0)</f>
        <v>1</v>
      </c>
      <c r="AG29" s="229">
        <v>1</v>
      </c>
      <c r="AI29" s="111" t="s">
        <v>438</v>
      </c>
      <c r="AO29" s="246"/>
      <c r="AP29" s="74"/>
      <c r="AQ29" s="74"/>
      <c r="AT29" s="240"/>
      <c r="AZ29" s="83" t="str">
        <f>B29</f>
        <v>イ　再生可能エネルギーの変換利用</v>
      </c>
      <c r="BH29" s="674" t="s">
        <v>1686</v>
      </c>
      <c r="BI29" s="35" t="s">
        <v>2</v>
      </c>
      <c r="BJ29" s="651" t="s">
        <v>1635</v>
      </c>
      <c r="BK29" s="36"/>
      <c r="BL29" s="34"/>
      <c r="BM29" s="34"/>
      <c r="BN29" s="34"/>
      <c r="BO29" s="34"/>
      <c r="BP29" s="34"/>
      <c r="BQ29" s="210"/>
      <c r="BR29" s="210"/>
      <c r="BS29" s="210"/>
      <c r="BT29" s="210"/>
      <c r="BU29" s="210"/>
      <c r="BV29" s="210"/>
      <c r="BW29" s="210"/>
      <c r="BX29" s="210"/>
      <c r="BY29" s="210"/>
      <c r="BZ29" s="210"/>
      <c r="CA29" s="210"/>
      <c r="CB29" s="210"/>
      <c r="CC29" s="71"/>
      <c r="CD29" s="72"/>
    </row>
    <row r="30" spans="1:82" ht="15.75" customHeight="1" thickBot="1">
      <c r="A30" s="614"/>
      <c r="B30" s="1398" t="s">
        <v>1135</v>
      </c>
      <c r="C30" s="1399"/>
      <c r="D30" s="1618"/>
      <c r="E30" s="1310"/>
      <c r="F30" s="1311"/>
      <c r="G30" s="1312"/>
      <c r="H30" s="1412" t="s">
        <v>259</v>
      </c>
      <c r="I30" s="1205"/>
      <c r="J30" s="1416"/>
      <c r="K30" s="1417"/>
      <c r="L30" s="1417"/>
      <c r="M30" s="1417"/>
      <c r="N30" s="1418"/>
      <c r="O30" s="442" t="s">
        <v>260</v>
      </c>
      <c r="P30" s="1199" t="str">
        <f>IF(E30="","",E30)</f>
        <v/>
      </c>
      <c r="Q30" s="1200"/>
      <c r="R30" s="1201"/>
      <c r="S30" s="1576" t="s">
        <v>259</v>
      </c>
      <c r="T30" s="1577"/>
      <c r="U30" s="443"/>
      <c r="V30" s="443"/>
      <c r="W30" s="443"/>
      <c r="X30" s="444"/>
      <c r="AA30" s="230" t="s">
        <v>5</v>
      </c>
      <c r="AB30" s="236">
        <f>IF(P29=AA30,2,0)</f>
        <v>0</v>
      </c>
      <c r="AC30" s="229">
        <v>2</v>
      </c>
      <c r="AE30" s="182" t="s">
        <v>1</v>
      </c>
      <c r="AF30" s="236">
        <f ca="1">IF(U29=AE30,2,0)</f>
        <v>0</v>
      </c>
      <c r="AG30" s="229">
        <v>2</v>
      </c>
      <c r="AI30" s="115" t="s">
        <v>439</v>
      </c>
      <c r="AS30" s="45" t="s">
        <v>630</v>
      </c>
      <c r="AT30" s="252" t="str">
        <f>P30</f>
        <v/>
      </c>
      <c r="AZ30" s="83" t="s">
        <v>117</v>
      </c>
      <c r="BI30" s="15" t="s">
        <v>1</v>
      </c>
      <c r="BJ30" s="151" t="s">
        <v>1636</v>
      </c>
      <c r="BK30" s="32"/>
      <c r="BL30" s="16"/>
      <c r="BM30" s="16"/>
      <c r="BN30" s="16"/>
      <c r="BO30" s="16"/>
      <c r="BP30" s="16"/>
      <c r="BQ30" s="26"/>
      <c r="BR30" s="26"/>
      <c r="BS30" s="26"/>
      <c r="BT30" s="26"/>
      <c r="BU30" s="26"/>
      <c r="BV30" s="26"/>
      <c r="BW30" s="26"/>
      <c r="BX30" s="26"/>
      <c r="BY30" s="26"/>
      <c r="BZ30" s="26"/>
      <c r="CA30" s="26"/>
      <c r="CB30" s="26"/>
      <c r="CC30" s="22"/>
      <c r="CD30" s="23"/>
    </row>
    <row r="31" spans="1:82" ht="15.75" customHeight="1" thickBot="1">
      <c r="A31" s="614"/>
      <c r="B31" s="1426" t="s">
        <v>1136</v>
      </c>
      <c r="C31" s="1427"/>
      <c r="D31" s="1428"/>
      <c r="E31" s="1310"/>
      <c r="F31" s="1311"/>
      <c r="G31" s="1312"/>
      <c r="H31" s="1412" t="s">
        <v>1243</v>
      </c>
      <c r="I31" s="1205"/>
      <c r="J31" s="909" t="s">
        <v>262</v>
      </c>
      <c r="K31" s="1626">
        <v>9.76</v>
      </c>
      <c r="L31" s="1626"/>
      <c r="M31" s="1626" t="s">
        <v>263</v>
      </c>
      <c r="N31" s="1626"/>
      <c r="O31" s="442" t="s">
        <v>260</v>
      </c>
      <c r="P31" s="1199" t="str">
        <f>IF(E31="","",ROUNDDOWN(E31/9.76,1))</f>
        <v/>
      </c>
      <c r="Q31" s="1200"/>
      <c r="R31" s="1201"/>
      <c r="S31" s="1412" t="s">
        <v>259</v>
      </c>
      <c r="T31" s="1205"/>
      <c r="U31" s="443"/>
      <c r="V31" s="443"/>
      <c r="W31" s="443"/>
      <c r="X31" s="444"/>
      <c r="AA31" s="231" t="s">
        <v>648</v>
      </c>
      <c r="AB31" s="236">
        <f>IF(P29=AA31,4,0)</f>
        <v>0</v>
      </c>
      <c r="AC31" s="229">
        <v>4</v>
      </c>
      <c r="AE31" s="181" t="s">
        <v>2</v>
      </c>
      <c r="AF31" s="236">
        <f ca="1">IF(U29=AE31,3,0)</f>
        <v>0</v>
      </c>
      <c r="AG31" s="229">
        <v>3</v>
      </c>
      <c r="AO31" s="241"/>
      <c r="AP31" s="82"/>
      <c r="AQ31" s="82"/>
      <c r="AS31" s="45" t="s">
        <v>631</v>
      </c>
      <c r="AT31" s="252" t="str">
        <f>P31</f>
        <v/>
      </c>
      <c r="AZ31" s="67" t="s">
        <v>0</v>
      </c>
      <c r="BA31" s="69">
        <f>IF(SUM(BA32:BA33)=0,1,0)</f>
        <v>1</v>
      </c>
      <c r="BI31" s="33" t="s">
        <v>0</v>
      </c>
      <c r="BJ31" s="152" t="s">
        <v>1626</v>
      </c>
      <c r="BK31" s="17"/>
      <c r="BL31" s="25"/>
      <c r="BM31" s="25"/>
      <c r="BN31" s="25"/>
      <c r="BO31" s="25"/>
      <c r="BP31" s="25"/>
      <c r="BQ31" s="27"/>
      <c r="BR31" s="27"/>
      <c r="BS31" s="27"/>
      <c r="BT31" s="27"/>
      <c r="BU31" s="27"/>
      <c r="BV31" s="27"/>
      <c r="BW31" s="27"/>
      <c r="BX31" s="27"/>
      <c r="BY31" s="27"/>
      <c r="BZ31" s="27"/>
      <c r="CA31" s="27"/>
      <c r="CB31" s="27"/>
      <c r="CC31" s="70"/>
      <c r="CD31" s="24"/>
    </row>
    <row r="32" spans="1:82" ht="15.75" customHeight="1" thickBot="1">
      <c r="A32" s="614"/>
      <c r="B32" s="429" t="s">
        <v>1137</v>
      </c>
      <c r="C32" s="505"/>
      <c r="D32" s="506"/>
      <c r="E32" s="1479"/>
      <c r="F32" s="1480"/>
      <c r="G32" s="1480"/>
      <c r="H32" s="1622" t="s">
        <v>261</v>
      </c>
      <c r="I32" s="1611"/>
      <c r="J32" s="909" t="s">
        <v>262</v>
      </c>
      <c r="K32" s="1626">
        <v>9.76</v>
      </c>
      <c r="L32" s="1626"/>
      <c r="M32" s="1626" t="s">
        <v>263</v>
      </c>
      <c r="N32" s="1626"/>
      <c r="O32" s="442" t="s">
        <v>260</v>
      </c>
      <c r="P32" s="1199" t="str">
        <f>IF(E32="","",ROUNDDOWN(E32/9.76,1))</f>
        <v/>
      </c>
      <c r="Q32" s="1200"/>
      <c r="R32" s="1201"/>
      <c r="S32" s="1412" t="s">
        <v>259</v>
      </c>
      <c r="T32" s="1205"/>
      <c r="U32" s="443"/>
      <c r="V32" s="443"/>
      <c r="W32" s="443"/>
      <c r="X32" s="444"/>
      <c r="AA32" s="229" t="s">
        <v>647</v>
      </c>
      <c r="AB32" s="237">
        <f>SUM(AB29:AB31)</f>
        <v>1</v>
      </c>
      <c r="AE32" s="229" t="s">
        <v>647</v>
      </c>
      <c r="AF32" s="237">
        <f ca="1">IF(SUM(AF28:AF31)=0,"",(SUM(AF28:AF31)))</f>
        <v>1</v>
      </c>
      <c r="AO32" s="241"/>
      <c r="AP32" s="82"/>
      <c r="AQ32" s="82"/>
      <c r="AS32" s="45" t="s">
        <v>632</v>
      </c>
      <c r="AT32" s="252" t="str">
        <f>P32</f>
        <v/>
      </c>
      <c r="AZ32" s="64" t="s">
        <v>1</v>
      </c>
      <c r="BA32" s="84">
        <f>IF(AND(P35&gt;0,P35&lt;10),1,0)</f>
        <v>0</v>
      </c>
    </row>
    <row r="33" spans="1:83" ht="15.75" customHeight="1" thickBot="1">
      <c r="A33" s="614"/>
      <c r="B33" s="1001" t="s">
        <v>1796</v>
      </c>
      <c r="C33" s="507"/>
      <c r="D33" s="508"/>
      <c r="E33" s="1473"/>
      <c r="F33" s="1474"/>
      <c r="G33" s="1475"/>
      <c r="H33" s="1623" t="s">
        <v>261</v>
      </c>
      <c r="I33" s="1624"/>
      <c r="J33" s="450" t="str">
        <f>IF(H33=AI30,"","÷")</f>
        <v>÷</v>
      </c>
      <c r="K33" s="1625" t="str">
        <f>IF(H33=AI30,"","9.76")</f>
        <v>9.76</v>
      </c>
      <c r="L33" s="1625"/>
      <c r="M33" s="1625" t="str">
        <f>IF(H33=AI30,"","MJ/kWh")</f>
        <v>MJ/kWh</v>
      </c>
      <c r="N33" s="1625"/>
      <c r="O33" s="442" t="s">
        <v>260</v>
      </c>
      <c r="P33" s="1138" t="str">
        <f>IF(E33="","",IF(H33=AI30,E33,ROUNDDOWN(E33/9.76,1)))</f>
        <v/>
      </c>
      <c r="Q33" s="1139"/>
      <c r="R33" s="1140"/>
      <c r="S33" s="1412" t="s">
        <v>259</v>
      </c>
      <c r="T33" s="1205"/>
      <c r="U33" s="443"/>
      <c r="V33" s="443"/>
      <c r="W33" s="443"/>
      <c r="X33" s="444"/>
      <c r="AS33" s="45" t="s">
        <v>633</v>
      </c>
      <c r="AT33" s="252" t="str">
        <f>P33</f>
        <v/>
      </c>
      <c r="AZ33" s="66" t="s">
        <v>2</v>
      </c>
      <c r="BA33" s="86">
        <f>IF(P35="",0,IF(P35&gt;=10,1,0))</f>
        <v>0</v>
      </c>
    </row>
    <row r="34" spans="1:83" ht="15.75" customHeight="1" thickBot="1">
      <c r="A34" s="614"/>
      <c r="B34" s="1008" t="s">
        <v>1797</v>
      </c>
      <c r="C34" s="509"/>
      <c r="D34" s="509"/>
      <c r="E34" s="1394"/>
      <c r="F34" s="1395"/>
      <c r="G34" s="1395"/>
      <c r="H34" s="1395"/>
      <c r="I34" s="1395"/>
      <c r="J34" s="1395"/>
      <c r="K34" s="1395"/>
      <c r="L34" s="1395"/>
      <c r="M34" s="1395"/>
      <c r="N34" s="1396"/>
      <c r="O34" s="452"/>
      <c r="P34" s="443"/>
      <c r="Q34" s="443"/>
      <c r="R34" s="443"/>
      <c r="S34" s="452"/>
      <c r="T34" s="452"/>
      <c r="U34" s="443"/>
      <c r="V34" s="443"/>
      <c r="W34" s="443"/>
      <c r="X34" s="444"/>
      <c r="AO34" s="241"/>
      <c r="AP34" s="82"/>
      <c r="AQ34" s="82"/>
      <c r="AS34" s="45" t="s">
        <v>634</v>
      </c>
      <c r="AT34" s="252" t="str">
        <f>P35</f>
        <v/>
      </c>
      <c r="AZ34" s="83" t="s">
        <v>635</v>
      </c>
      <c r="BA34" s="83" t="str">
        <f ca="1">U29</f>
        <v>段階1</v>
      </c>
    </row>
    <row r="35" spans="1:83" ht="15.75" customHeight="1" thickBot="1">
      <c r="A35" s="614"/>
      <c r="B35" s="429" t="s">
        <v>533</v>
      </c>
      <c r="C35" s="206"/>
      <c r="D35" s="146"/>
      <c r="E35" s="934" t="s">
        <v>526</v>
      </c>
      <c r="F35" s="935"/>
      <c r="G35" s="935"/>
      <c r="H35" s="935"/>
      <c r="I35" s="935"/>
      <c r="J35" s="935"/>
      <c r="K35" s="935"/>
      <c r="L35" s="935"/>
      <c r="M35" s="935"/>
      <c r="N35" s="935"/>
      <c r="O35" s="453" t="s">
        <v>260</v>
      </c>
      <c r="P35" s="1199" t="str">
        <f>IF(SUM(P30:R33)=0,"",ROUNDDOWN(SUM(P30:R33),1))</f>
        <v/>
      </c>
      <c r="Q35" s="1200"/>
      <c r="R35" s="1201"/>
      <c r="S35" s="1622" t="s">
        <v>259</v>
      </c>
      <c r="T35" s="1612"/>
      <c r="U35" s="443"/>
      <c r="V35" s="443"/>
      <c r="W35" s="443"/>
      <c r="X35" s="444"/>
      <c r="AF35" s="236"/>
      <c r="AO35" s="241"/>
      <c r="AP35" s="82"/>
      <c r="AQ35" s="82"/>
      <c r="AR35" s="18"/>
      <c r="AS35" s="106"/>
      <c r="AT35" s="240"/>
      <c r="BA35" s="110"/>
    </row>
    <row r="36" spans="1:83" ht="8.25" customHeight="1" thickBot="1">
      <c r="A36" s="614"/>
      <c r="B36" s="424"/>
      <c r="C36" s="425"/>
      <c r="D36" s="425"/>
      <c r="E36" s="491"/>
      <c r="F36" s="491"/>
      <c r="G36" s="491"/>
      <c r="H36" s="492"/>
      <c r="I36" s="492"/>
      <c r="J36" s="492"/>
      <c r="K36" s="492"/>
      <c r="L36" s="492"/>
      <c r="M36" s="492"/>
      <c r="N36" s="492"/>
      <c r="O36" s="492"/>
      <c r="P36" s="491"/>
      <c r="Q36" s="491"/>
      <c r="R36" s="491"/>
      <c r="S36" s="492"/>
      <c r="T36" s="492"/>
      <c r="U36" s="492"/>
      <c r="V36" s="492"/>
      <c r="W36" s="492"/>
      <c r="X36" s="510"/>
      <c r="Y36" s="82"/>
      <c r="AE36" s="248"/>
      <c r="AF36" s="236">
        <v>0</v>
      </c>
      <c r="AG36" s="229">
        <v>0</v>
      </c>
      <c r="AT36" s="240"/>
      <c r="AZ36" s="68"/>
      <c r="BA36" s="104"/>
    </row>
    <row r="37" spans="1:83" ht="15.75" customHeight="1" thickBot="1">
      <c r="A37" s="614"/>
      <c r="B37" s="73" t="s">
        <v>1464</v>
      </c>
      <c r="C37" s="56"/>
      <c r="D37" s="56"/>
      <c r="E37" s="56"/>
      <c r="F37" s="56"/>
      <c r="G37" s="56"/>
      <c r="H37" s="56"/>
      <c r="I37" s="56"/>
      <c r="J37" s="56"/>
      <c r="K37" s="56"/>
      <c r="L37" s="56"/>
      <c r="M37" s="56"/>
      <c r="N37" s="56"/>
      <c r="O37" s="56"/>
      <c r="P37" s="1143" t="s">
        <v>4</v>
      </c>
      <c r="Q37" s="1144"/>
      <c r="R37" s="1144"/>
      <c r="S37" s="1144"/>
      <c r="T37" s="1145"/>
      <c r="U37" s="1146" t="str">
        <f ca="1">IF(P37&lt;&gt;AA5,"",OFFSET(BA39,MATCH(1,BA39:BA41,0)-1,-1,1,1))</f>
        <v>段階1</v>
      </c>
      <c r="V37" s="1147"/>
      <c r="W37" s="1147"/>
      <c r="X37" s="1148"/>
      <c r="Y37" s="82"/>
      <c r="AA37" s="111" t="s">
        <v>4</v>
      </c>
      <c r="AB37" s="236">
        <f>IF(P37=AA37,1,0)</f>
        <v>1</v>
      </c>
      <c r="AC37" s="229">
        <v>1</v>
      </c>
      <c r="AE37" s="182" t="s">
        <v>0</v>
      </c>
      <c r="AF37" s="236">
        <f ca="1">IF(U37=AE37,1,0)</f>
        <v>1</v>
      </c>
      <c r="AG37" s="229">
        <v>1</v>
      </c>
      <c r="AI37" s="111"/>
      <c r="AT37" s="240"/>
      <c r="AZ37" s="83" t="str">
        <f>B37</f>
        <v>ウ　再生可能エネルギー電気の受入れ</v>
      </c>
      <c r="BH37" s="674" t="s">
        <v>1686</v>
      </c>
      <c r="BI37" s="35" t="s">
        <v>2</v>
      </c>
      <c r="BJ37" s="651" t="s">
        <v>1637</v>
      </c>
      <c r="BK37" s="36"/>
      <c r="BL37" s="34"/>
      <c r="BM37" s="34"/>
      <c r="BN37" s="34"/>
      <c r="BO37" s="34"/>
      <c r="BP37" s="34"/>
      <c r="BQ37" s="210"/>
      <c r="BR37" s="210"/>
      <c r="BS37" s="210"/>
      <c r="BT37" s="210"/>
      <c r="BU37" s="210"/>
      <c r="BV37" s="210"/>
      <c r="BW37" s="210"/>
      <c r="BX37" s="210"/>
      <c r="BY37" s="210"/>
      <c r="BZ37" s="210"/>
      <c r="CA37" s="210"/>
      <c r="CB37" s="210"/>
      <c r="CC37" s="71"/>
      <c r="CD37" s="72"/>
    </row>
    <row r="38" spans="1:83" ht="15.75" customHeight="1" thickBot="1">
      <c r="A38" s="614"/>
      <c r="B38" s="1398" t="s">
        <v>1488</v>
      </c>
      <c r="C38" s="1399"/>
      <c r="D38" s="1399"/>
      <c r="E38" s="930"/>
      <c r="F38" s="511" t="s">
        <v>312</v>
      </c>
      <c r="G38" s="926"/>
      <c r="H38" s="926"/>
      <c r="I38" s="512"/>
      <c r="J38" s="926"/>
      <c r="K38" s="926"/>
      <c r="L38" s="926"/>
      <c r="M38" s="926"/>
      <c r="N38" s="926"/>
      <c r="O38" s="926"/>
      <c r="P38" s="926"/>
      <c r="Q38" s="926"/>
      <c r="R38" s="926"/>
      <c r="S38" s="926"/>
      <c r="T38" s="926"/>
      <c r="U38" s="926"/>
      <c r="V38" s="926"/>
      <c r="W38" s="926"/>
      <c r="X38" s="927"/>
      <c r="AA38" s="230" t="s">
        <v>5</v>
      </c>
      <c r="AB38" s="236">
        <f>IF(P37=AA38,2,0)</f>
        <v>0</v>
      </c>
      <c r="AC38" s="229">
        <v>2</v>
      </c>
      <c r="AE38" s="182" t="s">
        <v>1</v>
      </c>
      <c r="AF38" s="236">
        <f ca="1">IF(U37=AE38,2,0)</f>
        <v>0</v>
      </c>
      <c r="AG38" s="229">
        <v>2</v>
      </c>
      <c r="AI38" s="115" t="s">
        <v>407</v>
      </c>
      <c r="AS38" s="118" t="str">
        <f>B38</f>
        <v>(ア)CO2排出係数等</v>
      </c>
      <c r="AT38" s="253" t="str">
        <f>IF(E38="〇",1,"")</f>
        <v/>
      </c>
      <c r="AU38" s="43" t="s">
        <v>919</v>
      </c>
      <c r="AZ38" s="83" t="s">
        <v>117</v>
      </c>
      <c r="BI38" s="38" t="s">
        <v>1</v>
      </c>
      <c r="BJ38" s="211" t="s">
        <v>1638</v>
      </c>
      <c r="BK38" s="341"/>
      <c r="BL38" s="341"/>
      <c r="BM38" s="341"/>
      <c r="BN38" s="341"/>
      <c r="BO38" s="341"/>
      <c r="BP38" s="341"/>
      <c r="BQ38" s="341"/>
      <c r="BR38" s="341"/>
      <c r="BS38" s="341"/>
      <c r="BT38" s="341"/>
      <c r="BU38" s="341"/>
      <c r="BV38" s="341"/>
      <c r="BW38" s="341"/>
      <c r="BX38" s="341"/>
      <c r="BY38" s="341"/>
      <c r="BZ38" s="341"/>
      <c r="CA38" s="341"/>
      <c r="CB38" s="341"/>
      <c r="CC38" s="341"/>
      <c r="CD38" s="79"/>
    </row>
    <row r="39" spans="1:83" ht="15.75" customHeight="1" thickBot="1">
      <c r="A39" s="614"/>
      <c r="B39" s="125"/>
      <c r="C39" s="61"/>
      <c r="D39" s="513"/>
      <c r="E39" s="624"/>
      <c r="F39" s="514" t="s">
        <v>1293</v>
      </c>
      <c r="G39" s="515"/>
      <c r="H39" s="515"/>
      <c r="I39" s="515"/>
      <c r="J39" s="515"/>
      <c r="K39" s="515"/>
      <c r="L39" s="515"/>
      <c r="M39" s="515"/>
      <c r="N39" s="515"/>
      <c r="O39" s="515"/>
      <c r="P39" s="515"/>
      <c r="Q39" s="515"/>
      <c r="R39" s="515"/>
      <c r="S39" s="515"/>
      <c r="T39" s="515"/>
      <c r="U39" s="515"/>
      <c r="V39" s="515"/>
      <c r="W39" s="515"/>
      <c r="X39" s="516"/>
      <c r="AA39" s="231" t="s">
        <v>648</v>
      </c>
      <c r="AB39" s="236">
        <f>IF(P37=AA39,4,0)</f>
        <v>0</v>
      </c>
      <c r="AC39" s="229">
        <v>4</v>
      </c>
      <c r="AE39" s="181" t="s">
        <v>2</v>
      </c>
      <c r="AF39" s="236">
        <f ca="1">IF(U37=AE39,3,0)</f>
        <v>0</v>
      </c>
      <c r="AG39" s="229">
        <v>3</v>
      </c>
      <c r="AS39" s="118">
        <f t="shared" ref="AS39:AS43" si="2">B39</f>
        <v>0</v>
      </c>
      <c r="AT39" s="253" t="str">
        <f t="shared" ref="AT39:AT43" si="3">IF(E39="〇",1,"")</f>
        <v/>
      </c>
      <c r="AU39" s="43" t="s">
        <v>919</v>
      </c>
      <c r="AZ39" s="67" t="s">
        <v>0</v>
      </c>
      <c r="BA39" s="69">
        <f>IF(SUM(BA40:BA41)=0,1,0)</f>
        <v>1</v>
      </c>
      <c r="BI39" s="33" t="s">
        <v>0</v>
      </c>
      <c r="BJ39" s="152" t="s">
        <v>1626</v>
      </c>
      <c r="BK39" s="17"/>
      <c r="BL39" s="25"/>
      <c r="BM39" s="25"/>
      <c r="BN39" s="25"/>
      <c r="BO39" s="25"/>
      <c r="BP39" s="25"/>
      <c r="BQ39" s="27"/>
      <c r="BR39" s="27"/>
      <c r="BS39" s="27"/>
      <c r="BT39" s="27"/>
      <c r="BU39" s="27"/>
      <c r="BV39" s="27"/>
      <c r="BW39" s="27"/>
      <c r="BX39" s="27"/>
      <c r="BY39" s="27"/>
      <c r="BZ39" s="27"/>
      <c r="CA39" s="27"/>
      <c r="CB39" s="27"/>
      <c r="CC39" s="70"/>
      <c r="CD39" s="24"/>
    </row>
    <row r="40" spans="1:83" ht="15.75" customHeight="1" thickBot="1">
      <c r="A40" s="614"/>
      <c r="B40" s="429"/>
      <c r="C40" s="430"/>
      <c r="D40" s="431"/>
      <c r="E40" s="624"/>
      <c r="F40" s="517" t="s">
        <v>1294</v>
      </c>
      <c r="G40" s="518"/>
      <c r="H40" s="518"/>
      <c r="I40" s="518"/>
      <c r="J40" s="518"/>
      <c r="K40" s="518"/>
      <c r="L40" s="518"/>
      <c r="M40" s="518"/>
      <c r="N40" s="518"/>
      <c r="O40" s="518"/>
      <c r="P40" s="518"/>
      <c r="Q40" s="518"/>
      <c r="R40" s="518"/>
      <c r="S40" s="518"/>
      <c r="T40" s="518"/>
      <c r="U40" s="518"/>
      <c r="V40" s="518"/>
      <c r="W40" s="518"/>
      <c r="X40" s="519"/>
      <c r="AA40" s="229" t="s">
        <v>647</v>
      </c>
      <c r="AB40" s="237">
        <f>SUM(AB37:AB39)</f>
        <v>1</v>
      </c>
      <c r="AE40" s="229" t="s">
        <v>647</v>
      </c>
      <c r="AF40" s="237">
        <f ca="1">IF(SUM(AF36:AF39)=0,"",(SUM(AF36:AF39)))</f>
        <v>1</v>
      </c>
      <c r="AS40" s="118">
        <f t="shared" si="2"/>
        <v>0</v>
      </c>
      <c r="AT40" s="253" t="str">
        <f t="shared" si="3"/>
        <v/>
      </c>
      <c r="AU40" s="43" t="s">
        <v>919</v>
      </c>
      <c r="AZ40" s="64" t="s">
        <v>1</v>
      </c>
      <c r="BA40" s="84">
        <f>IF(BA41=1,0,IF(AND((OR(AT39=1,AT40=1)),OR(AT42=1,AT43=1)),1,0))</f>
        <v>0</v>
      </c>
    </row>
    <row r="41" spans="1:83" ht="15.75" customHeight="1">
      <c r="A41" s="614"/>
      <c r="B41" s="125" t="s">
        <v>515</v>
      </c>
      <c r="C41" s="61"/>
      <c r="D41" s="61"/>
      <c r="E41" s="630"/>
      <c r="F41" s="520" t="s">
        <v>237</v>
      </c>
      <c r="G41" s="512"/>
      <c r="H41" s="512"/>
      <c r="I41" s="512"/>
      <c r="J41" s="512"/>
      <c r="K41" s="512"/>
      <c r="L41" s="512"/>
      <c r="M41" s="512"/>
      <c r="N41" s="512"/>
      <c r="O41" s="512"/>
      <c r="P41" s="512"/>
      <c r="Q41" s="512"/>
      <c r="R41" s="512"/>
      <c r="S41" s="512"/>
      <c r="T41" s="512"/>
      <c r="U41" s="512"/>
      <c r="V41" s="512"/>
      <c r="W41" s="512"/>
      <c r="X41" s="521"/>
      <c r="AS41" s="118" t="str">
        <f t="shared" si="2"/>
        <v>(イ)再生可能エネルギー利用率</v>
      </c>
      <c r="AT41" s="253" t="str">
        <f t="shared" si="3"/>
        <v/>
      </c>
      <c r="AU41" s="43" t="s">
        <v>919</v>
      </c>
      <c r="AZ41" s="66" t="s">
        <v>2</v>
      </c>
      <c r="BA41" s="86">
        <f>IF(AND(AT40=1,AT43=1),1,0)</f>
        <v>0</v>
      </c>
    </row>
    <row r="42" spans="1:83" ht="15.75" customHeight="1" thickBot="1">
      <c r="A42" s="614"/>
      <c r="B42" s="125"/>
      <c r="C42" s="61"/>
      <c r="D42" s="61"/>
      <c r="E42" s="620"/>
      <c r="F42" s="514" t="s">
        <v>238</v>
      </c>
      <c r="G42" s="515"/>
      <c r="H42" s="515"/>
      <c r="I42" s="515"/>
      <c r="J42" s="515"/>
      <c r="K42" s="515"/>
      <c r="L42" s="515"/>
      <c r="M42" s="515"/>
      <c r="N42" s="515"/>
      <c r="O42" s="515"/>
      <c r="P42" s="515"/>
      <c r="Q42" s="515"/>
      <c r="R42" s="515"/>
      <c r="S42" s="515"/>
      <c r="T42" s="515"/>
      <c r="U42" s="515"/>
      <c r="V42" s="515"/>
      <c r="W42" s="515"/>
      <c r="X42" s="516"/>
      <c r="AS42" s="118">
        <f t="shared" si="2"/>
        <v>0</v>
      </c>
      <c r="AT42" s="253" t="str">
        <f t="shared" si="3"/>
        <v/>
      </c>
      <c r="AU42" s="43" t="s">
        <v>919</v>
      </c>
      <c r="BD42" s="83" t="s">
        <v>1839</v>
      </c>
      <c r="BI42" s="83" t="s">
        <v>1839</v>
      </c>
    </row>
    <row r="43" spans="1:83" ht="15.75" customHeight="1" thickBot="1">
      <c r="A43" s="614"/>
      <c r="B43" s="1617"/>
      <c r="C43" s="1618"/>
      <c r="D43" s="1618"/>
      <c r="E43" s="621"/>
      <c r="F43" s="494" t="s">
        <v>264</v>
      </c>
      <c r="G43" s="518"/>
      <c r="H43" s="518"/>
      <c r="I43" s="518"/>
      <c r="J43" s="518"/>
      <c r="K43" s="518"/>
      <c r="L43" s="518"/>
      <c r="M43" s="518"/>
      <c r="N43" s="518"/>
      <c r="O43" s="518"/>
      <c r="P43" s="518"/>
      <c r="Q43" s="518"/>
      <c r="R43" s="518"/>
      <c r="S43" s="518"/>
      <c r="T43" s="518"/>
      <c r="U43" s="518"/>
      <c r="V43" s="518"/>
      <c r="W43" s="518"/>
      <c r="X43" s="519"/>
      <c r="AS43" s="118">
        <f t="shared" si="2"/>
        <v>0</v>
      </c>
      <c r="AT43" s="253" t="str">
        <f t="shared" si="3"/>
        <v/>
      </c>
      <c r="AU43" s="43" t="s">
        <v>919</v>
      </c>
      <c r="BD43" s="1036" t="str">
        <f>IF(AND(NOT(BJ52=""),NOT(BO52=""),NOT(BT52="")),3,IF(OR(建築物の概要!N27&lt;&gt;BL60,建築物の概要!G29&lt;&gt;BQ60,建築物の概要!G30&lt;&gt;BQ61,建築物の概要!G26&lt;&gt;BV60,建築物の概要!G28&lt;&gt;BV61,建築物の概要!G27&lt;&gt;CA60,建築物の概要!N25&lt;&gt;CA61,建築物の概要!N26&lt;&gt;CA62),2,IF(BF61&gt;=2,1,"")))</f>
        <v/>
      </c>
      <c r="BE43" s="83" t="s">
        <v>1843</v>
      </c>
      <c r="BI43" s="1057" t="str">
        <f>IF($BD$43=1,"面積判定",IF($BD$43=2,"面積判定（修正あり）",IF($BD$43=3,"エネルギー判定","")))</f>
        <v/>
      </c>
      <c r="BJ43" s="82"/>
      <c r="BK43" s="82"/>
      <c r="BL43" s="82"/>
      <c r="BM43" s="82"/>
      <c r="BN43" s="82"/>
      <c r="BO43" s="82"/>
      <c r="BP43" s="82"/>
      <c r="BQ43" s="82"/>
      <c r="BR43" s="82"/>
      <c r="BS43" s="82"/>
      <c r="BT43" s="82"/>
      <c r="BU43" s="82"/>
      <c r="BV43" s="82"/>
      <c r="BW43" s="82"/>
      <c r="BX43" s="82"/>
      <c r="BY43" s="82"/>
      <c r="BZ43" s="82"/>
      <c r="CA43" s="82"/>
      <c r="CB43" s="82"/>
      <c r="CC43" s="82"/>
    </row>
    <row r="44" spans="1:83" ht="8.25" customHeight="1">
      <c r="A44" s="614"/>
      <c r="B44" s="635"/>
      <c r="C44" s="428"/>
      <c r="D44" s="428"/>
      <c r="E44" s="929"/>
      <c r="F44" s="907"/>
      <c r="G44" s="907"/>
      <c r="H44" s="907"/>
      <c r="I44" s="907"/>
      <c r="J44" s="907"/>
      <c r="K44" s="907"/>
      <c r="L44" s="907"/>
      <c r="M44" s="907"/>
      <c r="N44" s="907"/>
      <c r="O44" s="907"/>
      <c r="P44" s="907"/>
      <c r="Q44" s="907"/>
      <c r="R44" s="907"/>
      <c r="S44" s="907"/>
      <c r="T44" s="907"/>
      <c r="U44" s="907"/>
      <c r="V44" s="907"/>
      <c r="W44" s="907"/>
      <c r="X44" s="522"/>
      <c r="AF44" s="236"/>
      <c r="AS44" s="118"/>
      <c r="AT44" s="241"/>
    </row>
    <row r="45" spans="1:83" ht="15.75" customHeight="1" thickBot="1">
      <c r="A45" s="614"/>
      <c r="B45" s="1227" t="s">
        <v>563</v>
      </c>
      <c r="C45" s="1228"/>
      <c r="D45" s="1228"/>
      <c r="E45" s="1228"/>
      <c r="F45" s="1228"/>
      <c r="G45" s="1228"/>
      <c r="H45" s="1228"/>
      <c r="I45" s="1228"/>
      <c r="J45" s="1228"/>
      <c r="K45" s="1228"/>
      <c r="L45" s="1228"/>
      <c r="M45" s="1228"/>
      <c r="N45" s="1228"/>
      <c r="O45" s="1228"/>
      <c r="P45" s="1229"/>
      <c r="Q45" s="1229"/>
      <c r="R45" s="1229"/>
      <c r="S45" s="1229"/>
      <c r="T45" s="1229"/>
      <c r="U45" s="1229"/>
      <c r="V45" s="1229"/>
      <c r="W45" s="1229"/>
      <c r="X45" s="1230"/>
      <c r="AE45" s="248"/>
      <c r="AF45" s="236">
        <v>0</v>
      </c>
      <c r="AG45" s="229">
        <v>0</v>
      </c>
      <c r="BI45" s="1000" t="s">
        <v>1792</v>
      </c>
    </row>
    <row r="46" spans="1:83" ht="15.75" customHeight="1" thickBot="1">
      <c r="A46" s="614"/>
      <c r="B46" s="469" t="s">
        <v>557</v>
      </c>
      <c r="C46" s="617"/>
      <c r="D46" s="617"/>
      <c r="E46" s="617"/>
      <c r="F46" s="617"/>
      <c r="G46" s="617"/>
      <c r="H46" s="617"/>
      <c r="I46" s="617"/>
      <c r="J46" s="617"/>
      <c r="K46" s="617"/>
      <c r="L46" s="617"/>
      <c r="M46" s="617"/>
      <c r="N46" s="617"/>
      <c r="O46" s="617"/>
      <c r="P46" s="1143" t="s">
        <v>4</v>
      </c>
      <c r="Q46" s="1144"/>
      <c r="R46" s="1144"/>
      <c r="S46" s="1144"/>
      <c r="T46" s="1145"/>
      <c r="U46" s="1146" t="str">
        <f ca="1">IF(P46&lt;&gt;AA46,"",OFFSET(BA48,MATCH(1,BA48:BA50,0)-1,-1,1,1))</f>
        <v>段階1</v>
      </c>
      <c r="V46" s="1147"/>
      <c r="W46" s="1147"/>
      <c r="X46" s="1148"/>
      <c r="AA46" s="111" t="s">
        <v>4</v>
      </c>
      <c r="AB46" s="236">
        <f>IF(P46=AA46,1,0)</f>
        <v>1</v>
      </c>
      <c r="AC46" s="229">
        <v>1</v>
      </c>
      <c r="AE46" s="182" t="s">
        <v>0</v>
      </c>
      <c r="AF46" s="236">
        <f ca="1">IF(U46=AE46,1,0)</f>
        <v>1</v>
      </c>
      <c r="AG46" s="229">
        <v>1</v>
      </c>
      <c r="AI46" s="111"/>
      <c r="AJ46" s="236">
        <v>0</v>
      </c>
      <c r="AK46" s="229">
        <v>0</v>
      </c>
      <c r="AQ46" s="83" t="str">
        <f ca="1">U46</f>
        <v>段階1</v>
      </c>
      <c r="AZ46" s="83" t="str">
        <f>B46</f>
        <v>ア　設備システムの高効率化</v>
      </c>
      <c r="BD46" s="1012" t="s">
        <v>1639</v>
      </c>
      <c r="BE46" s="1014"/>
      <c r="BF46" s="83" t="s">
        <v>1844</v>
      </c>
      <c r="BH46" s="674" t="s">
        <v>1686</v>
      </c>
      <c r="BI46" s="35" t="s">
        <v>2</v>
      </c>
      <c r="BJ46" s="1042" t="s">
        <v>1825</v>
      </c>
      <c r="BK46" s="36"/>
      <c r="BL46" s="34"/>
      <c r="BM46" s="34"/>
      <c r="BN46" s="34"/>
      <c r="BO46" s="34"/>
      <c r="BP46" s="34"/>
      <c r="BQ46" s="210"/>
      <c r="BR46" s="210"/>
      <c r="BS46" s="210"/>
      <c r="BT46" s="210"/>
      <c r="BU46" s="210"/>
      <c r="BV46" s="210"/>
      <c r="BW46" s="210"/>
      <c r="BX46" s="210"/>
      <c r="BY46" s="210"/>
      <c r="BZ46" s="210"/>
      <c r="CA46" s="210"/>
      <c r="CB46" s="210"/>
      <c r="CC46" s="71"/>
      <c r="CD46" s="71"/>
      <c r="CE46" s="72"/>
    </row>
    <row r="47" spans="1:83" ht="15.75" customHeight="1" thickBot="1">
      <c r="A47" s="614"/>
      <c r="B47" s="1426" t="s">
        <v>507</v>
      </c>
      <c r="C47" s="1427"/>
      <c r="D47" s="1428"/>
      <c r="E47" s="1619"/>
      <c r="F47" s="1620"/>
      <c r="G47" s="1620"/>
      <c r="H47" s="1620"/>
      <c r="I47" s="1621"/>
      <c r="J47" s="931"/>
      <c r="K47" s="931"/>
      <c r="L47" s="931"/>
      <c r="M47" s="931"/>
      <c r="N47" s="931"/>
      <c r="O47" s="931"/>
      <c r="P47" s="931"/>
      <c r="Q47" s="931"/>
      <c r="R47" s="931"/>
      <c r="S47" s="931"/>
      <c r="T47" s="931"/>
      <c r="U47" s="1055" t="str">
        <f>BI43</f>
        <v/>
      </c>
      <c r="V47" s="1056"/>
      <c r="W47" s="931"/>
      <c r="X47" s="918"/>
      <c r="Y47" s="82"/>
      <c r="AA47" s="230" t="s">
        <v>5</v>
      </c>
      <c r="AB47" s="236">
        <f>IF(P46=AA47,2,0)</f>
        <v>0</v>
      </c>
      <c r="AC47" s="229">
        <v>2</v>
      </c>
      <c r="AE47" s="182" t="s">
        <v>1</v>
      </c>
      <c r="AF47" s="236">
        <f ca="1">IF(U46=AE47,2,0)</f>
        <v>0</v>
      </c>
      <c r="AG47" s="229">
        <v>2</v>
      </c>
      <c r="AI47" s="113" t="s">
        <v>13</v>
      </c>
      <c r="AJ47" s="236">
        <f>IF(E47=AI47,1,0)</f>
        <v>0</v>
      </c>
      <c r="AK47" s="229">
        <v>1</v>
      </c>
      <c r="AQ47" s="83" t="s">
        <v>638</v>
      </c>
      <c r="AR47" s="124" t="str">
        <f>E48</f>
        <v/>
      </c>
      <c r="AZ47" s="83" t="s">
        <v>117</v>
      </c>
      <c r="BD47" s="1015" t="s">
        <v>410</v>
      </c>
      <c r="BE47" s="1037">
        <f>BL60</f>
        <v>0</v>
      </c>
      <c r="BF47" s="83">
        <f>IF(BE47=0,0,1)</f>
        <v>0</v>
      </c>
      <c r="BI47" s="38" t="s">
        <v>1</v>
      </c>
      <c r="BJ47" s="1043" t="s">
        <v>1826</v>
      </c>
      <c r="BK47" s="341"/>
      <c r="BL47" s="341"/>
      <c r="BM47" s="341"/>
      <c r="BN47" s="341"/>
      <c r="BO47" s="341"/>
      <c r="BP47" s="341"/>
      <c r="BQ47" s="341"/>
      <c r="BR47" s="341"/>
      <c r="BS47" s="341"/>
      <c r="BT47" s="341"/>
      <c r="BU47" s="341"/>
      <c r="BV47" s="341"/>
      <c r="BW47" s="341"/>
      <c r="BX47" s="341"/>
      <c r="BY47" s="341"/>
      <c r="BZ47" s="341"/>
      <c r="CA47" s="341"/>
      <c r="CB47" s="341"/>
      <c r="CC47" s="341"/>
      <c r="CD47" s="341"/>
      <c r="CE47" s="79"/>
    </row>
    <row r="48" spans="1:83" ht="15.75" customHeight="1" thickBot="1">
      <c r="A48" s="612"/>
      <c r="B48" s="427" t="s">
        <v>558</v>
      </c>
      <c r="C48" s="61"/>
      <c r="D48" s="61"/>
      <c r="E48" s="1608" t="str">
        <f>IF(AND(E47=AI48,N48&lt;&gt;""),ROUNDDOWN((1-N48)*100,1),IF(OR(E47=AI47,E47=AI46),IFERROR(ROUNDDOWN((1-E49/E50)*100,1),""),""))</f>
        <v/>
      </c>
      <c r="F48" s="1609"/>
      <c r="G48" s="1610"/>
      <c r="H48" s="1611" t="s">
        <v>403</v>
      </c>
      <c r="I48" s="1612"/>
      <c r="J48" s="1613" t="s">
        <v>1527</v>
      </c>
      <c r="K48" s="1400"/>
      <c r="L48" s="1400"/>
      <c r="M48" s="1614"/>
      <c r="N48" s="1165"/>
      <c r="O48" s="1166"/>
      <c r="P48" s="1167"/>
      <c r="Q48" s="1615"/>
      <c r="R48" s="1616"/>
      <c r="S48" s="482"/>
      <c r="T48" s="482"/>
      <c r="U48" s="482"/>
      <c r="V48" s="482"/>
      <c r="W48" s="482"/>
      <c r="X48" s="523"/>
      <c r="Y48" s="82"/>
      <c r="AA48" s="231" t="s">
        <v>648</v>
      </c>
      <c r="AB48" s="236">
        <f>IF(P46=AA48,4,0)</f>
        <v>0</v>
      </c>
      <c r="AC48" s="229">
        <v>4</v>
      </c>
      <c r="AE48" s="181" t="s">
        <v>2</v>
      </c>
      <c r="AF48" s="236">
        <f ca="1">IF(U46=AE48,3,0)</f>
        <v>0</v>
      </c>
      <c r="AG48" s="229">
        <v>3</v>
      </c>
      <c r="AI48" s="115" t="s">
        <v>12</v>
      </c>
      <c r="AJ48" s="236">
        <f>IF(E47=AI48,2,0)</f>
        <v>0</v>
      </c>
      <c r="AK48" s="229">
        <v>2</v>
      </c>
      <c r="AZ48" s="67" t="s">
        <v>0</v>
      </c>
      <c r="BA48" s="69">
        <f>IF(SUM(BA49:BA50)=0,1,0)</f>
        <v>1</v>
      </c>
      <c r="BD48" s="1016" t="s">
        <v>1640</v>
      </c>
      <c r="BE48" s="1017"/>
      <c r="BI48" s="33" t="s">
        <v>0</v>
      </c>
      <c r="BJ48" s="152" t="s">
        <v>1827</v>
      </c>
      <c r="BK48" s="17"/>
      <c r="BL48" s="25"/>
      <c r="BM48" s="25"/>
      <c r="BN48" s="25"/>
      <c r="BO48" s="25"/>
      <c r="BP48" s="25"/>
      <c r="BQ48" s="27"/>
      <c r="BR48" s="27"/>
      <c r="BS48" s="27"/>
      <c r="BT48" s="27"/>
      <c r="BU48" s="27"/>
      <c r="BV48" s="27"/>
      <c r="BW48" s="27"/>
      <c r="BX48" s="27"/>
      <c r="BY48" s="27"/>
      <c r="BZ48" s="27"/>
      <c r="CA48" s="27"/>
      <c r="CB48" s="27"/>
      <c r="CC48" s="70"/>
      <c r="CD48" s="70"/>
      <c r="CE48" s="24"/>
    </row>
    <row r="49" spans="1:82" ht="15.75" customHeight="1">
      <c r="A49" s="614"/>
      <c r="B49" s="125" t="s">
        <v>1256</v>
      </c>
      <c r="C49" s="61"/>
      <c r="D49" s="61"/>
      <c r="E49" s="1588"/>
      <c r="F49" s="1589"/>
      <c r="G49" s="1590"/>
      <c r="H49" s="1270" t="s">
        <v>18</v>
      </c>
      <c r="I49" s="1164"/>
      <c r="J49" s="928"/>
      <c r="K49" s="483"/>
      <c r="L49" s="483"/>
      <c r="M49" s="483"/>
      <c r="N49" s="483"/>
      <c r="O49" s="483"/>
      <c r="P49" s="483"/>
      <c r="Q49" s="483"/>
      <c r="R49" s="483"/>
      <c r="S49" s="154"/>
      <c r="T49" s="154"/>
      <c r="U49" s="154"/>
      <c r="V49" s="154"/>
      <c r="W49" s="154"/>
      <c r="X49" s="155"/>
      <c r="Y49" s="82"/>
      <c r="AA49" s="229" t="s">
        <v>647</v>
      </c>
      <c r="AB49" s="237">
        <f>SUM(AB46:AB48)</f>
        <v>1</v>
      </c>
      <c r="AE49" s="229" t="s">
        <v>647</v>
      </c>
      <c r="AF49" s="237">
        <f ca="1">IF(SUM(AF45:AF48)=0,"",(SUM(AF45:AF48)))</f>
        <v>1</v>
      </c>
      <c r="AI49" s="229" t="s">
        <v>647</v>
      </c>
      <c r="AJ49" s="237" t="str">
        <f>IF(SUM(AJ46:AJ48)=0,"",(SUM(AJ46:AJ48)))</f>
        <v/>
      </c>
      <c r="AZ49" s="64" t="s">
        <v>1</v>
      </c>
      <c r="BA49" s="84">
        <f>IF(BD43=3,IF(N48="",0,IF(AND(N48&lt;=BO52,N48&gt;BT52),1,0)),IF(N48="",0,IF(AND(N48&lt;=BO57,N48&gt;BT57),1,0)))</f>
        <v>0</v>
      </c>
      <c r="BD49" s="1018" t="s">
        <v>408</v>
      </c>
      <c r="BE49" s="1038">
        <f>BQ60</f>
        <v>0</v>
      </c>
      <c r="BF49" s="83">
        <f>IF(BE49=0,0,1)</f>
        <v>0</v>
      </c>
    </row>
    <row r="50" spans="1:82" ht="15.75" customHeight="1" thickBot="1">
      <c r="A50" s="614"/>
      <c r="B50" s="429" t="s">
        <v>1257</v>
      </c>
      <c r="C50" s="430"/>
      <c r="D50" s="431"/>
      <c r="E50" s="1599"/>
      <c r="F50" s="1600"/>
      <c r="G50" s="1601"/>
      <c r="H50" s="1270" t="s">
        <v>18</v>
      </c>
      <c r="I50" s="1164"/>
      <c r="J50" s="928"/>
      <c r="K50" s="483"/>
      <c r="L50" s="483"/>
      <c r="M50" s="483"/>
      <c r="N50" s="483"/>
      <c r="O50" s="483"/>
      <c r="P50" s="483"/>
      <c r="Q50" s="483"/>
      <c r="R50" s="483"/>
      <c r="S50" s="154"/>
      <c r="T50" s="154"/>
      <c r="U50" s="154"/>
      <c r="V50" s="154"/>
      <c r="W50" s="154"/>
      <c r="X50" s="155"/>
      <c r="Y50" s="82"/>
      <c r="AZ50" s="66" t="s">
        <v>2</v>
      </c>
      <c r="BA50" s="86">
        <f>IF(BD43=3,IF(N48="",0,IF(N48&lt;=BT52,1,0)),IF(N48="",0,IF(N48&lt;=BT57,1,0)))</f>
        <v>0</v>
      </c>
      <c r="BD50" s="1018" t="s">
        <v>409</v>
      </c>
      <c r="BE50" s="1038">
        <f>BQ61</f>
        <v>0</v>
      </c>
      <c r="BF50" s="83">
        <f>IF(BE50=0,0,1)</f>
        <v>0</v>
      </c>
      <c r="BI50" s="18" t="s">
        <v>1853</v>
      </c>
    </row>
    <row r="51" spans="1:82" ht="15.75" customHeight="1" thickBot="1">
      <c r="A51" s="614"/>
      <c r="B51" s="424" t="s">
        <v>543</v>
      </c>
      <c r="C51" s="425"/>
      <c r="D51" s="426"/>
      <c r="E51" s="1143"/>
      <c r="F51" s="1144"/>
      <c r="G51" s="1144"/>
      <c r="H51" s="1144"/>
      <c r="I51" s="1145"/>
      <c r="J51" s="924"/>
      <c r="K51" s="924"/>
      <c r="L51" s="924"/>
      <c r="M51" s="924"/>
      <c r="N51" s="924"/>
      <c r="O51" s="924"/>
      <c r="P51" s="924"/>
      <c r="Q51" s="924"/>
      <c r="R51" s="924"/>
      <c r="S51" s="158"/>
      <c r="T51" s="158"/>
      <c r="U51" s="158"/>
      <c r="V51" s="158"/>
      <c r="W51" s="158"/>
      <c r="X51" s="157"/>
      <c r="Y51" s="82"/>
      <c r="AI51" s="111"/>
      <c r="AJ51" s="236">
        <v>0</v>
      </c>
      <c r="AK51" s="229">
        <v>0</v>
      </c>
      <c r="AO51" s="241"/>
      <c r="AP51" s="82"/>
      <c r="AQ51" s="82"/>
      <c r="BD51" s="1015" t="s">
        <v>411</v>
      </c>
      <c r="BE51" s="1037">
        <f>BQ63</f>
        <v>0</v>
      </c>
      <c r="BI51" s="1022"/>
      <c r="BJ51" s="1023" t="s">
        <v>1845</v>
      </c>
      <c r="BK51" s="1023"/>
      <c r="BL51" s="1023"/>
      <c r="BM51" s="1024"/>
      <c r="BN51" s="1012"/>
      <c r="BO51" s="1025" t="s">
        <v>1822</v>
      </c>
      <c r="BP51" s="1026"/>
      <c r="BQ51" s="1026"/>
      <c r="BR51" s="1027"/>
      <c r="BS51" s="1028"/>
      <c r="BT51" s="1026" t="s">
        <v>1846</v>
      </c>
      <c r="BU51" s="1026"/>
      <c r="BV51" s="1026"/>
      <c r="BW51" s="1027"/>
      <c r="BY51" s="1058"/>
      <c r="BZ51" s="18" t="s">
        <v>1842</v>
      </c>
    </row>
    <row r="52" spans="1:82" ht="15.75" customHeight="1" thickBot="1">
      <c r="A52" s="614"/>
      <c r="B52" s="125" t="s">
        <v>527</v>
      </c>
      <c r="C52" s="61"/>
      <c r="D52" s="61"/>
      <c r="E52" s="1602"/>
      <c r="F52" s="1603"/>
      <c r="G52" s="1604"/>
      <c r="H52" s="1581" t="s">
        <v>7</v>
      </c>
      <c r="I52" s="1205"/>
      <c r="J52" s="524" t="s">
        <v>1838</v>
      </c>
      <c r="K52" s="167"/>
      <c r="L52" s="167"/>
      <c r="M52" s="167"/>
      <c r="N52" s="167"/>
      <c r="O52" s="167"/>
      <c r="P52" s="167"/>
      <c r="Q52" s="167"/>
      <c r="R52" s="167"/>
      <c r="S52" s="167"/>
      <c r="T52" s="167"/>
      <c r="U52" s="167"/>
      <c r="V52" s="167"/>
      <c r="W52" s="167"/>
      <c r="X52" s="489"/>
      <c r="Y52" s="82"/>
      <c r="AI52" s="113" t="s">
        <v>1611</v>
      </c>
      <c r="AJ52" s="236">
        <f>IF(E51=AI52,1,0)</f>
        <v>0</v>
      </c>
      <c r="AK52" s="229">
        <v>1</v>
      </c>
      <c r="AO52" s="241"/>
      <c r="AP52" s="82"/>
      <c r="AQ52" s="82"/>
      <c r="BD52" s="1019" t="s">
        <v>1820</v>
      </c>
      <c r="BE52" s="1020"/>
      <c r="BI52" s="1029"/>
      <c r="BJ52" s="1035" t="str">
        <f>IFERROR(VALUE(_xlfn.FILTERXML("&lt;t&gt;&lt;s&gt;"&amp;SUBSTITUTE($BY$51,",","&lt;/s&gt;&lt;s&gt;")&amp;"&lt;/s&gt;&lt;/t&gt;","//s[1]")),"")</f>
        <v/>
      </c>
      <c r="BK52" s="1030" t="s">
        <v>1823</v>
      </c>
      <c r="BL52" s="1030"/>
      <c r="BM52" s="1031"/>
      <c r="BN52" s="1013"/>
      <c r="BO52" s="1035" t="str">
        <f>IFERROR(VALUE(_xlfn.FILTERXML("&lt;t&gt;&lt;s&gt;"&amp;SUBSTITUTE($BY$51,",","&lt;/s&gt;&lt;s&gt;")&amp;"&lt;/s&gt;&lt;/t&gt;","//s[2]")),"")</f>
        <v/>
      </c>
      <c r="BP52" s="1032" t="s">
        <v>1823</v>
      </c>
      <c r="BQ52" s="1032"/>
      <c r="BR52" s="1033"/>
      <c r="BS52" s="1034"/>
      <c r="BT52" s="1035" t="str">
        <f>IFERROR(VALUE(_xlfn.FILTERXML("&lt;t&gt;&lt;s&gt;"&amp;SUBSTITUTE($BY$51,",","&lt;/s&gt;&lt;s&gt;")&amp;"&lt;/s&gt;&lt;/t&gt;","//s[3]")),"")</f>
        <v/>
      </c>
      <c r="BU52" s="1032" t="s">
        <v>1824</v>
      </c>
      <c r="BV52" s="1032"/>
      <c r="BW52" s="1033"/>
    </row>
    <row r="53" spans="1:82" ht="15.75" customHeight="1" thickBot="1">
      <c r="A53" s="612"/>
      <c r="B53" s="427"/>
      <c r="C53" s="428"/>
      <c r="D53" s="428"/>
      <c r="E53" s="1605" t="s">
        <v>266</v>
      </c>
      <c r="F53" s="1606"/>
      <c r="G53" s="1606"/>
      <c r="H53" s="1606" t="s">
        <v>267</v>
      </c>
      <c r="I53" s="1606"/>
      <c r="J53" s="1607"/>
      <c r="K53" s="1607" t="s">
        <v>268</v>
      </c>
      <c r="L53" s="1607"/>
      <c r="M53" s="1607"/>
      <c r="N53" s="1591" t="s">
        <v>269</v>
      </c>
      <c r="O53" s="1592"/>
      <c r="P53" s="1592"/>
      <c r="Q53" s="1591" t="s">
        <v>270</v>
      </c>
      <c r="R53" s="1592"/>
      <c r="S53" s="1592"/>
      <c r="T53" s="1593" t="s">
        <v>271</v>
      </c>
      <c r="U53" s="1594"/>
      <c r="V53" s="1595"/>
      <c r="W53" s="1382" t="s">
        <v>456</v>
      </c>
      <c r="X53" s="1156"/>
      <c r="Y53" s="82"/>
      <c r="AI53" s="113" t="s">
        <v>502</v>
      </c>
      <c r="AJ53" s="236">
        <f>IF(E51=AI53,2,0)</f>
        <v>0</v>
      </c>
      <c r="AK53" s="229">
        <v>2</v>
      </c>
      <c r="AO53" s="241"/>
      <c r="AP53" s="82"/>
      <c r="AQ53" s="82"/>
      <c r="BD53" s="1018" t="s">
        <v>412</v>
      </c>
      <c r="BE53" s="1038">
        <f>BV60</f>
        <v>0</v>
      </c>
      <c r="BF53" s="83">
        <f>IF(BE53=0,0,1)</f>
        <v>0</v>
      </c>
      <c r="BI53" s="1044" t="s">
        <v>1840</v>
      </c>
      <c r="BY53" s="244"/>
    </row>
    <row r="54" spans="1:82" ht="15.75" customHeight="1" thickBot="1">
      <c r="A54" s="614"/>
      <c r="B54" s="429" t="s">
        <v>1328</v>
      </c>
      <c r="C54" s="430"/>
      <c r="D54" s="430"/>
      <c r="E54" s="1186" t="str">
        <f>IF(OR(E55="",E56=""),"",ROUNDDOWN(E55/E56,2))</f>
        <v/>
      </c>
      <c r="F54" s="1187"/>
      <c r="G54" s="1188"/>
      <c r="H54" s="1186" t="str">
        <f>IF(OR(H55="",H56=""),"",ROUNDDOWN(H55/H56,2))</f>
        <v/>
      </c>
      <c r="I54" s="1187"/>
      <c r="J54" s="1188"/>
      <c r="K54" s="1186" t="str">
        <f>IF(OR(K55="",K56=""),"",ROUNDDOWN(K55/K56,2))</f>
        <v/>
      </c>
      <c r="L54" s="1187"/>
      <c r="M54" s="1188"/>
      <c r="N54" s="1186" t="str">
        <f>IF(OR(N55="",N56=""),"",ROUNDDOWN(N55/N56,2))</f>
        <v/>
      </c>
      <c r="O54" s="1187"/>
      <c r="P54" s="1188"/>
      <c r="Q54" s="1186" t="str">
        <f>IF(OR(Q55="",Q56=""),"",ROUNDDOWN(Q55/Q56,2))</f>
        <v/>
      </c>
      <c r="R54" s="1187"/>
      <c r="S54" s="1188"/>
      <c r="T54" s="1596" t="str">
        <f>IF(OR(T55="",T56=""),"",ROUNDDOWN(T55/T56,2))</f>
        <v/>
      </c>
      <c r="U54" s="1597"/>
      <c r="V54" s="1598"/>
      <c r="W54" s="1650" t="str">
        <f>IF($E$47=$AI$47,IF(OR(E54&lt;&gt;IF(OR(E55="",E56=""),"",ROUNDDOWN(E55/E56,2)),Q54&lt;&gt;IF(OR(Q55="",Q56=""),"",ROUNDDOWN(Q55/Q56,2)),K54&lt;&gt;IF(OR(K55="",K56=""),"",ROUNDDOWN(K55/K56,2)),N54&lt;&gt;IF(OR(N55="",N56=""),"",ROUNDDOWN(N55/N56,2)),H54&lt;&gt;IF(OR(H55="",H56=""),"",ROUNDDOWN(H55/H56,2))),"×",""),"")</f>
        <v/>
      </c>
      <c r="X54" s="1651"/>
      <c r="AI54" s="113" t="s">
        <v>503</v>
      </c>
      <c r="AJ54" s="236">
        <f>IF(E51=AI54,3,0)</f>
        <v>0</v>
      </c>
      <c r="AK54" s="229">
        <v>3</v>
      </c>
      <c r="AO54" s="241"/>
      <c r="AP54" s="82"/>
      <c r="AQ54" s="82"/>
      <c r="BD54" s="1018" t="s">
        <v>413</v>
      </c>
      <c r="BE54" s="1038">
        <f>BV61</f>
        <v>0</v>
      </c>
      <c r="BF54" s="83">
        <f>IF(BE54=0,0,1)</f>
        <v>0</v>
      </c>
      <c r="BH54" s="674" t="s">
        <v>1686</v>
      </c>
      <c r="BI54" s="1045" t="s">
        <v>1777</v>
      </c>
    </row>
    <row r="55" spans="1:82" ht="15.75" customHeight="1" thickBot="1">
      <c r="A55" s="613"/>
      <c r="B55" s="424" t="s">
        <v>1315</v>
      </c>
      <c r="C55" s="425"/>
      <c r="D55" s="426"/>
      <c r="E55" s="1588"/>
      <c r="F55" s="1589"/>
      <c r="G55" s="1590"/>
      <c r="H55" s="1588"/>
      <c r="I55" s="1589"/>
      <c r="J55" s="1590"/>
      <c r="K55" s="1588"/>
      <c r="L55" s="1589"/>
      <c r="M55" s="1590"/>
      <c r="N55" s="1588"/>
      <c r="O55" s="1589"/>
      <c r="P55" s="1590"/>
      <c r="Q55" s="1588"/>
      <c r="R55" s="1589"/>
      <c r="S55" s="1590"/>
      <c r="T55" s="1588"/>
      <c r="U55" s="1589"/>
      <c r="V55" s="1590"/>
      <c r="W55" s="1270" t="s">
        <v>18</v>
      </c>
      <c r="X55" s="1164"/>
      <c r="AI55" s="115" t="s">
        <v>504</v>
      </c>
      <c r="AJ55" s="236">
        <f>IF(E51=AI55,4,0)</f>
        <v>0</v>
      </c>
      <c r="AK55" s="229">
        <v>4</v>
      </c>
      <c r="AO55" s="241"/>
      <c r="AP55" s="82"/>
      <c r="AQ55" s="82"/>
      <c r="BD55" s="1015" t="s">
        <v>411</v>
      </c>
      <c r="BE55" s="1037">
        <f>BV63</f>
        <v>0</v>
      </c>
      <c r="BI55" s="18" t="s">
        <v>1847</v>
      </c>
    </row>
    <row r="56" spans="1:82" ht="15.75" customHeight="1" thickBot="1">
      <c r="A56" s="614"/>
      <c r="B56" s="427" t="s">
        <v>1333</v>
      </c>
      <c r="C56" s="428"/>
      <c r="D56" s="400"/>
      <c r="E56" s="1165"/>
      <c r="F56" s="1166"/>
      <c r="G56" s="1167"/>
      <c r="H56" s="1165"/>
      <c r="I56" s="1166"/>
      <c r="J56" s="1167"/>
      <c r="K56" s="1165"/>
      <c r="L56" s="1166"/>
      <c r="M56" s="1167"/>
      <c r="N56" s="1165"/>
      <c r="O56" s="1166"/>
      <c r="P56" s="1167"/>
      <c r="Q56" s="1165"/>
      <c r="R56" s="1166"/>
      <c r="S56" s="1167"/>
      <c r="T56" s="1165"/>
      <c r="U56" s="1166"/>
      <c r="V56" s="1167"/>
      <c r="W56" s="1652" t="s">
        <v>18</v>
      </c>
      <c r="X56" s="1653"/>
      <c r="Y56" s="82"/>
      <c r="AI56" s="229" t="s">
        <v>647</v>
      </c>
      <c r="AJ56" s="237" t="str">
        <f>IF(SUM(AJ51:AJ55)=0,"",(SUM(AJ51:AJ55)))</f>
        <v/>
      </c>
      <c r="AO56" s="241"/>
      <c r="AP56" s="82"/>
      <c r="AQ56" s="82"/>
      <c r="BD56" s="1019" t="s">
        <v>1820</v>
      </c>
      <c r="BE56" s="1020"/>
      <c r="BI56" s="1022"/>
      <c r="BJ56" s="1023" t="s">
        <v>1845</v>
      </c>
      <c r="BK56" s="1023"/>
      <c r="BL56" s="1023"/>
      <c r="BM56" s="1024"/>
      <c r="BN56" s="1012"/>
      <c r="BO56" s="1025" t="s">
        <v>1822</v>
      </c>
      <c r="BP56" s="1026"/>
      <c r="BQ56" s="1026"/>
      <c r="BR56" s="1027"/>
      <c r="BS56" s="1028"/>
      <c r="BT56" s="1026" t="s">
        <v>1846</v>
      </c>
      <c r="BU56" s="1026"/>
      <c r="BV56" s="1026"/>
      <c r="BW56" s="1027"/>
    </row>
    <row r="57" spans="1:82" ht="15.75" customHeight="1" thickBot="1">
      <c r="A57" s="614"/>
      <c r="B57" s="427" t="s">
        <v>1316</v>
      </c>
      <c r="C57" s="428"/>
      <c r="D57" s="428"/>
      <c r="E57" s="619"/>
      <c r="F57" s="389" t="s">
        <v>14</v>
      </c>
      <c r="G57" s="193"/>
      <c r="H57" s="193"/>
      <c r="I57" s="193"/>
      <c r="J57" s="193"/>
      <c r="K57" s="193"/>
      <c r="L57" s="193"/>
      <c r="M57" s="193"/>
      <c r="N57" s="193"/>
      <c r="O57" s="193"/>
      <c r="P57" s="193"/>
      <c r="Q57" s="193"/>
      <c r="R57" s="193"/>
      <c r="S57" s="193"/>
      <c r="T57" s="193"/>
      <c r="U57" s="193"/>
      <c r="V57" s="193"/>
      <c r="W57" s="189"/>
      <c r="X57" s="525"/>
      <c r="Y57" s="82"/>
      <c r="AS57" s="118" t="str">
        <f>B57</f>
        <v>(カ)熱源・熱源補機・熱搬送に係る事項</v>
      </c>
      <c r="AT57" s="253" t="str">
        <f>IF(E57="〇",1,"")</f>
        <v/>
      </c>
      <c r="AU57" s="43" t="s">
        <v>921</v>
      </c>
      <c r="BD57" s="1018" t="s">
        <v>1821</v>
      </c>
      <c r="BE57" s="1038">
        <f>CA60</f>
        <v>0</v>
      </c>
      <c r="BF57" s="83">
        <f>IF(BE57=0,0,1)</f>
        <v>0</v>
      </c>
      <c r="BI57" s="1029"/>
      <c r="BJ57" s="1035" t="str">
        <f>IF($BE$61=0,"",ROUNDUP((($BE$47*0.75)+($BE$51*0.8)+($BE$55*0.85)+($BE$60*0.85))/$BE$61,2))</f>
        <v/>
      </c>
      <c r="BK57" s="1030" t="s">
        <v>1823</v>
      </c>
      <c r="BL57" s="1030"/>
      <c r="BM57" s="1031"/>
      <c r="BN57" s="1013"/>
      <c r="BO57" s="1035" t="str">
        <f>IF($BE$61=0,"",ROUNDUP((($BE$47*0.65)+($BE$51*0.7)+($BE$55*0.75)+($BE$60*0.75))/$BE$61,2))</f>
        <v/>
      </c>
      <c r="BP57" s="1032" t="s">
        <v>1823</v>
      </c>
      <c r="BQ57" s="1032"/>
      <c r="BR57" s="1033"/>
      <c r="BS57" s="1034"/>
      <c r="BT57" s="1035" t="str">
        <f>IF($BE$61=0,"",ROUNDUP((($BE$47*0.6)+($BE$51*0.6)+($BE$55*0.7)+($BE$60*0.7))/$BE$61,2))</f>
        <v/>
      </c>
      <c r="BU57" s="1032" t="s">
        <v>1823</v>
      </c>
      <c r="BV57" s="1032"/>
      <c r="BW57" s="1033"/>
    </row>
    <row r="58" spans="1:82" ht="15.75" customHeight="1" thickBot="1">
      <c r="A58" s="614"/>
      <c r="B58" s="125"/>
      <c r="C58" s="61"/>
      <c r="D58" s="61"/>
      <c r="E58" s="621"/>
      <c r="F58" s="60" t="s">
        <v>15</v>
      </c>
      <c r="G58" s="154"/>
      <c r="H58" s="154"/>
      <c r="I58" s="154"/>
      <c r="J58" s="154"/>
      <c r="K58" s="154"/>
      <c r="L58" s="154"/>
      <c r="M58" s="154"/>
      <c r="N58" s="154"/>
      <c r="O58" s="154"/>
      <c r="P58" s="154"/>
      <c r="Q58" s="154"/>
      <c r="R58" s="154"/>
      <c r="S58" s="154"/>
      <c r="T58" s="154"/>
      <c r="U58" s="154"/>
      <c r="V58" s="154"/>
      <c r="W58" s="154"/>
      <c r="X58" s="155"/>
      <c r="Y58" s="82"/>
      <c r="AS58" s="118">
        <f t="shared" ref="AS58:AS68" si="4">B58</f>
        <v>0</v>
      </c>
      <c r="AT58" s="253" t="str">
        <f t="shared" ref="AT58:AT79" si="5">IF(E58="〇",1,"")</f>
        <v/>
      </c>
      <c r="AU58" s="43" t="s">
        <v>921</v>
      </c>
      <c r="BD58" s="1018" t="s">
        <v>1642</v>
      </c>
      <c r="BE58" s="1039">
        <f>CA61</f>
        <v>0</v>
      </c>
      <c r="BF58" s="83">
        <f>IF(BE58=0,0,1)</f>
        <v>0</v>
      </c>
      <c r="BJ58" s="1044" t="s">
        <v>1841</v>
      </c>
      <c r="BZ58" s="82"/>
      <c r="CA58" s="82"/>
      <c r="CB58" s="82"/>
      <c r="CC58" s="82"/>
      <c r="CD58" s="82"/>
    </row>
    <row r="59" spans="1:82" ht="15.75" customHeight="1">
      <c r="A59" s="614"/>
      <c r="B59" s="427" t="s">
        <v>1317</v>
      </c>
      <c r="C59" s="428"/>
      <c r="D59" s="400"/>
      <c r="E59" s="619"/>
      <c r="F59" s="200" t="s">
        <v>19</v>
      </c>
      <c r="G59" s="906"/>
      <c r="H59" s="189"/>
      <c r="I59" s="189"/>
      <c r="J59" s="189"/>
      <c r="K59" s="189"/>
      <c r="L59" s="189"/>
      <c r="M59" s="189"/>
      <c r="N59" s="189"/>
      <c r="O59" s="189"/>
      <c r="P59" s="189"/>
      <c r="Q59" s="189"/>
      <c r="R59" s="189"/>
      <c r="S59" s="189"/>
      <c r="T59" s="189"/>
      <c r="U59" s="189"/>
      <c r="V59" s="189"/>
      <c r="W59" s="189"/>
      <c r="X59" s="525"/>
      <c r="Y59" s="82"/>
      <c r="AI59" s="111"/>
      <c r="AS59" s="118" t="str">
        <f t="shared" si="4"/>
        <v>(キ)空調負荷の低減に係る事項</v>
      </c>
      <c r="AT59" s="253" t="str">
        <f t="shared" si="5"/>
        <v/>
      </c>
      <c r="AU59" s="43" t="s">
        <v>921</v>
      </c>
      <c r="BD59" s="1018" t="s">
        <v>414</v>
      </c>
      <c r="BE59" s="1038">
        <f>CA62</f>
        <v>0</v>
      </c>
      <c r="BF59" s="83">
        <f>IF(BE59=0,0,1)</f>
        <v>0</v>
      </c>
      <c r="BJ59" s="1046" t="s">
        <v>1639</v>
      </c>
      <c r="BK59" s="189"/>
      <c r="BL59" s="1047"/>
      <c r="BM59" s="189"/>
      <c r="BN59" s="525"/>
      <c r="BO59" s="189" t="s">
        <v>1640</v>
      </c>
      <c r="BP59" s="189"/>
      <c r="BQ59" s="1047"/>
      <c r="BR59" s="189"/>
      <c r="BS59" s="189"/>
      <c r="BT59" s="1048" t="s">
        <v>1820</v>
      </c>
      <c r="BU59" s="189"/>
      <c r="BV59" s="1047"/>
      <c r="BW59" s="189"/>
      <c r="BX59" s="525"/>
      <c r="BY59" s="1048" t="s">
        <v>1854</v>
      </c>
      <c r="BZ59" s="189"/>
      <c r="CA59" s="1047"/>
      <c r="CB59" s="189"/>
      <c r="CC59" s="525"/>
    </row>
    <row r="60" spans="1:82" ht="15.75" customHeight="1" thickBot="1">
      <c r="A60" s="614"/>
      <c r="B60" s="125"/>
      <c r="C60" s="61"/>
      <c r="D60" s="513"/>
      <c r="E60" s="620"/>
      <c r="F60" s="132" t="s">
        <v>249</v>
      </c>
      <c r="G60" s="133"/>
      <c r="H60" s="190"/>
      <c r="I60" s="190"/>
      <c r="J60" s="190"/>
      <c r="K60" s="190"/>
      <c r="L60" s="190"/>
      <c r="M60" s="190"/>
      <c r="N60" s="190"/>
      <c r="O60" s="190"/>
      <c r="P60" s="190"/>
      <c r="Q60" s="190"/>
      <c r="R60" s="190"/>
      <c r="S60" s="190"/>
      <c r="T60" s="190"/>
      <c r="U60" s="190"/>
      <c r="V60" s="190"/>
      <c r="W60" s="190"/>
      <c r="X60" s="191"/>
      <c r="AI60" s="115" t="s">
        <v>407</v>
      </c>
      <c r="AS60" s="118">
        <f t="shared" si="4"/>
        <v>0</v>
      </c>
      <c r="AT60" s="253" t="str">
        <f t="shared" si="5"/>
        <v/>
      </c>
      <c r="AU60" s="43" t="s">
        <v>921</v>
      </c>
      <c r="BD60" s="1021" t="s">
        <v>411</v>
      </c>
      <c r="BE60" s="1040">
        <f>CA63</f>
        <v>0</v>
      </c>
      <c r="BJ60" s="558" t="s">
        <v>1830</v>
      </c>
      <c r="BK60" s="154"/>
      <c r="BL60" s="1484">
        <f>建築物の概要!N27</f>
        <v>0</v>
      </c>
      <c r="BM60" s="1484"/>
      <c r="BN60" s="1485"/>
      <c r="BO60" s="443" t="s">
        <v>1828</v>
      </c>
      <c r="BP60" s="154"/>
      <c r="BQ60" s="1484">
        <f>建築物の概要!G29</f>
        <v>0</v>
      </c>
      <c r="BR60" s="1484"/>
      <c r="BS60" s="1484"/>
      <c r="BT60" s="558" t="s">
        <v>1831</v>
      </c>
      <c r="BU60" s="154"/>
      <c r="BV60" s="1586">
        <f>建築物の概要!G26</f>
        <v>0</v>
      </c>
      <c r="BW60" s="1586"/>
      <c r="BX60" s="1587"/>
      <c r="BY60" s="558" t="s">
        <v>1833</v>
      </c>
      <c r="BZ60" s="154"/>
      <c r="CA60" s="1484">
        <f>建築物の概要!G27</f>
        <v>0</v>
      </c>
      <c r="CB60" s="1484"/>
      <c r="CC60" s="1485"/>
    </row>
    <row r="61" spans="1:82" ht="15.75" customHeight="1" thickBot="1">
      <c r="A61" s="614"/>
      <c r="B61" s="125"/>
      <c r="C61" s="61"/>
      <c r="D61" s="513"/>
      <c r="E61" s="620"/>
      <c r="F61" s="132" t="s">
        <v>251</v>
      </c>
      <c r="G61" s="133"/>
      <c r="H61" s="190"/>
      <c r="I61" s="190"/>
      <c r="J61" s="190"/>
      <c r="K61" s="190"/>
      <c r="L61" s="190"/>
      <c r="M61" s="190"/>
      <c r="N61" s="190"/>
      <c r="O61" s="190"/>
      <c r="P61" s="190"/>
      <c r="Q61" s="190"/>
      <c r="R61" s="190"/>
      <c r="S61" s="190"/>
      <c r="T61" s="190"/>
      <c r="U61" s="190"/>
      <c r="V61" s="190"/>
      <c r="W61" s="190"/>
      <c r="X61" s="191"/>
      <c r="AS61" s="118">
        <f t="shared" si="4"/>
        <v>0</v>
      </c>
      <c r="AT61" s="253" t="str">
        <f t="shared" si="5"/>
        <v/>
      </c>
      <c r="AU61" s="43" t="s">
        <v>921</v>
      </c>
      <c r="BD61" s="1013" t="s">
        <v>415</v>
      </c>
      <c r="BE61" s="1041">
        <f>CA65</f>
        <v>0</v>
      </c>
      <c r="BF61" s="83">
        <f>SUM(BF47:BF60)</f>
        <v>0</v>
      </c>
      <c r="BJ61" s="163"/>
      <c r="BK61" s="154"/>
      <c r="BL61" s="154"/>
      <c r="BM61" s="154"/>
      <c r="BN61" s="155"/>
      <c r="BO61" s="443" t="s">
        <v>1829</v>
      </c>
      <c r="BP61" s="154"/>
      <c r="BQ61" s="1484">
        <f>建築物の概要!G30</f>
        <v>0</v>
      </c>
      <c r="BR61" s="1484"/>
      <c r="BS61" s="1484"/>
      <c r="BT61" s="558" t="s">
        <v>1832</v>
      </c>
      <c r="BU61" s="154"/>
      <c r="BV61" s="1484">
        <f>建築物の概要!G28</f>
        <v>0</v>
      </c>
      <c r="BW61" s="1484"/>
      <c r="BX61" s="1485"/>
      <c r="BY61" s="163" t="s">
        <v>1834</v>
      </c>
      <c r="BZ61" s="154"/>
      <c r="CA61" s="1484">
        <f>建築物の概要!N25</f>
        <v>0</v>
      </c>
      <c r="CB61" s="1484"/>
      <c r="CC61" s="1485"/>
    </row>
    <row r="62" spans="1:82" ht="15.75" customHeight="1" thickBot="1">
      <c r="A62" s="614"/>
      <c r="B62" s="429"/>
      <c r="C62" s="430"/>
      <c r="D62" s="431"/>
      <c r="E62" s="624"/>
      <c r="F62" s="935" t="s">
        <v>252</v>
      </c>
      <c r="G62" s="935"/>
      <c r="H62" s="158"/>
      <c r="I62" s="158"/>
      <c r="J62" s="158"/>
      <c r="K62" s="158"/>
      <c r="L62" s="158"/>
      <c r="M62" s="158"/>
      <c r="N62" s="158"/>
      <c r="O62" s="158"/>
      <c r="P62" s="158"/>
      <c r="Q62" s="158"/>
      <c r="R62" s="158"/>
      <c r="S62" s="158"/>
      <c r="T62" s="158"/>
      <c r="U62" s="158"/>
      <c r="V62" s="158"/>
      <c r="W62" s="158"/>
      <c r="X62" s="157"/>
      <c r="AS62" s="118">
        <f t="shared" si="4"/>
        <v>0</v>
      </c>
      <c r="AT62" s="253" t="str">
        <f t="shared" si="5"/>
        <v/>
      </c>
      <c r="AU62" s="43" t="s">
        <v>921</v>
      </c>
      <c r="BJ62" s="163"/>
      <c r="BK62" s="1049"/>
      <c r="BL62" s="1049"/>
      <c r="BM62" s="1049"/>
      <c r="BN62" s="1050"/>
      <c r="BO62" s="1049"/>
      <c r="BP62" s="1049"/>
      <c r="BQ62" s="1049"/>
      <c r="BR62" s="1049"/>
      <c r="BS62" s="1049"/>
      <c r="BT62" s="1051"/>
      <c r="BU62" s="1049"/>
      <c r="BV62" s="1049"/>
      <c r="BW62" s="1049"/>
      <c r="BX62" s="1050"/>
      <c r="BY62" s="1052" t="s">
        <v>1835</v>
      </c>
      <c r="BZ62" s="1049"/>
      <c r="CA62" s="1582">
        <f>建築物の概要!N26</f>
        <v>0</v>
      </c>
      <c r="CB62" s="1582"/>
      <c r="CC62" s="1583"/>
    </row>
    <row r="63" spans="1:82" ht="15.75" customHeight="1" thickTop="1" thickBot="1">
      <c r="A63" s="614"/>
      <c r="B63" s="125" t="s">
        <v>1318</v>
      </c>
      <c r="C63" s="61"/>
      <c r="D63" s="61"/>
      <c r="E63" s="622"/>
      <c r="F63" s="60" t="s">
        <v>20</v>
      </c>
      <c r="G63" s="154"/>
      <c r="H63" s="154"/>
      <c r="I63" s="154"/>
      <c r="J63" s="154"/>
      <c r="K63" s="154"/>
      <c r="L63" s="154"/>
      <c r="M63" s="154"/>
      <c r="N63" s="154"/>
      <c r="O63" s="154"/>
      <c r="P63" s="154"/>
      <c r="Q63" s="154"/>
      <c r="R63" s="154"/>
      <c r="S63" s="154"/>
      <c r="T63" s="154"/>
      <c r="U63" s="154"/>
      <c r="V63" s="154"/>
      <c r="W63" s="154"/>
      <c r="X63" s="155"/>
      <c r="AS63" s="118" t="str">
        <f t="shared" si="4"/>
        <v>(ク)空気搬送動力の低減に係る事項</v>
      </c>
      <c r="AT63" s="253" t="str">
        <f t="shared" si="5"/>
        <v/>
      </c>
      <c r="AU63" s="43" t="s">
        <v>921</v>
      </c>
      <c r="BJ63" s="1053" t="s">
        <v>1641</v>
      </c>
      <c r="BK63" s="158"/>
      <c r="BL63" s="1486">
        <f>SUM(BL60)</f>
        <v>0</v>
      </c>
      <c r="BM63" s="1486"/>
      <c r="BN63" s="1487"/>
      <c r="BO63" s="452" t="s">
        <v>1641</v>
      </c>
      <c r="BP63" s="158"/>
      <c r="BQ63" s="1486">
        <f>SUM(BQ60:BS62)</f>
        <v>0</v>
      </c>
      <c r="BR63" s="1486"/>
      <c r="BS63" s="1487"/>
      <c r="BT63" s="563" t="s">
        <v>1641</v>
      </c>
      <c r="BU63" s="158"/>
      <c r="BV63" s="1486">
        <f>SUM(BV60:BX62)</f>
        <v>0</v>
      </c>
      <c r="BW63" s="1486"/>
      <c r="BX63" s="1487"/>
      <c r="BY63" s="563" t="s">
        <v>1641</v>
      </c>
      <c r="BZ63" s="158"/>
      <c r="CA63" s="1486">
        <f>SUM(CA60:CC62)</f>
        <v>0</v>
      </c>
      <c r="CB63" s="1486"/>
      <c r="CC63" s="1487"/>
    </row>
    <row r="64" spans="1:82" ht="15.75" customHeight="1" thickBot="1">
      <c r="A64" s="614"/>
      <c r="B64" s="424" t="s">
        <v>1319</v>
      </c>
      <c r="C64" s="425"/>
      <c r="D64" s="426"/>
      <c r="E64" s="632"/>
      <c r="F64" s="465" t="s">
        <v>254</v>
      </c>
      <c r="G64" s="167"/>
      <c r="H64" s="167"/>
      <c r="I64" s="167"/>
      <c r="J64" s="167"/>
      <c r="K64" s="167"/>
      <c r="L64" s="167"/>
      <c r="M64" s="167"/>
      <c r="N64" s="167"/>
      <c r="O64" s="167"/>
      <c r="P64" s="167"/>
      <c r="Q64" s="167"/>
      <c r="R64" s="167"/>
      <c r="S64" s="167"/>
      <c r="T64" s="167"/>
      <c r="U64" s="167"/>
      <c r="V64" s="167"/>
      <c r="W64" s="167"/>
      <c r="X64" s="489"/>
      <c r="AS64" s="118" t="str">
        <f t="shared" si="4"/>
        <v>(ケ)換気設備に係る事項</v>
      </c>
      <c r="AT64" s="253" t="str">
        <f t="shared" si="5"/>
        <v/>
      </c>
      <c r="AU64" s="43" t="s">
        <v>921</v>
      </c>
    </row>
    <row r="65" spans="1:81" ht="15.75" customHeight="1">
      <c r="A65" s="614"/>
      <c r="B65" s="125" t="s">
        <v>1320</v>
      </c>
      <c r="C65" s="61"/>
      <c r="D65" s="61"/>
      <c r="E65" s="618"/>
      <c r="F65" s="200" t="s">
        <v>21</v>
      </c>
      <c r="G65" s="189"/>
      <c r="H65" s="189"/>
      <c r="I65" s="189"/>
      <c r="J65" s="189"/>
      <c r="K65" s="189"/>
      <c r="L65" s="189"/>
      <c r="M65" s="189"/>
      <c r="N65" s="189"/>
      <c r="O65" s="189"/>
      <c r="P65" s="189"/>
      <c r="Q65" s="189"/>
      <c r="R65" s="189"/>
      <c r="S65" s="189"/>
      <c r="T65" s="189"/>
      <c r="U65" s="189"/>
      <c r="V65" s="189"/>
      <c r="W65" s="189"/>
      <c r="X65" s="525"/>
      <c r="AS65" s="118" t="str">
        <f t="shared" si="4"/>
        <v>(コ)照明制御に係る事項</v>
      </c>
      <c r="AT65" s="253" t="str">
        <f t="shared" si="5"/>
        <v/>
      </c>
      <c r="AU65" s="43" t="s">
        <v>921</v>
      </c>
      <c r="BY65" s="1054" t="s">
        <v>118</v>
      </c>
      <c r="BZ65" s="167"/>
      <c r="CA65" s="1584">
        <f>BL63+BQ63+BV63+CA63</f>
        <v>0</v>
      </c>
      <c r="CB65" s="1584"/>
      <c r="CC65" s="1585"/>
    </row>
    <row r="66" spans="1:81" ht="15.75" customHeight="1">
      <c r="A66" s="614"/>
      <c r="B66" s="125"/>
      <c r="C66" s="61"/>
      <c r="D66" s="61"/>
      <c r="E66" s="620"/>
      <c r="F66" s="132" t="s">
        <v>22</v>
      </c>
      <c r="G66" s="190"/>
      <c r="H66" s="190"/>
      <c r="I66" s="190"/>
      <c r="J66" s="190"/>
      <c r="K66" s="190"/>
      <c r="L66" s="190"/>
      <c r="M66" s="190"/>
      <c r="N66" s="190"/>
      <c r="O66" s="190"/>
      <c r="P66" s="190"/>
      <c r="Q66" s="190"/>
      <c r="R66" s="190"/>
      <c r="S66" s="190"/>
      <c r="T66" s="190"/>
      <c r="U66" s="190"/>
      <c r="V66" s="190"/>
      <c r="W66" s="190"/>
      <c r="X66" s="191"/>
      <c r="AS66" s="118">
        <f t="shared" si="4"/>
        <v>0</v>
      </c>
      <c r="AT66" s="253" t="str">
        <f t="shared" si="5"/>
        <v/>
      </c>
      <c r="AU66" s="43" t="s">
        <v>921</v>
      </c>
    </row>
    <row r="67" spans="1:81" ht="15.75" customHeight="1">
      <c r="A67" s="614"/>
      <c r="B67" s="125"/>
      <c r="C67" s="61"/>
      <c r="D67" s="61"/>
      <c r="E67" s="620"/>
      <c r="F67" s="132" t="s">
        <v>23</v>
      </c>
      <c r="G67" s="190"/>
      <c r="H67" s="190"/>
      <c r="I67" s="190"/>
      <c r="J67" s="190"/>
      <c r="K67" s="190"/>
      <c r="L67" s="190"/>
      <c r="M67" s="190"/>
      <c r="N67" s="190"/>
      <c r="O67" s="190"/>
      <c r="P67" s="190"/>
      <c r="Q67" s="190"/>
      <c r="R67" s="190"/>
      <c r="S67" s="190"/>
      <c r="T67" s="190"/>
      <c r="U67" s="190"/>
      <c r="V67" s="190"/>
      <c r="W67" s="190"/>
      <c r="X67" s="191"/>
      <c r="AS67" s="118">
        <f t="shared" si="4"/>
        <v>0</v>
      </c>
      <c r="AT67" s="253" t="str">
        <f t="shared" si="5"/>
        <v/>
      </c>
      <c r="AU67" s="43" t="s">
        <v>921</v>
      </c>
    </row>
    <row r="68" spans="1:81" ht="15.75" customHeight="1" thickBot="1">
      <c r="A68" s="614"/>
      <c r="B68" s="125"/>
      <c r="C68" s="61"/>
      <c r="D68" s="61"/>
      <c r="E68" s="621"/>
      <c r="F68" s="929" t="s">
        <v>24</v>
      </c>
      <c r="G68" s="154"/>
      <c r="H68" s="154"/>
      <c r="I68" s="154"/>
      <c r="J68" s="154"/>
      <c r="K68" s="154"/>
      <c r="L68" s="154"/>
      <c r="M68" s="154"/>
      <c r="N68" s="154"/>
      <c r="O68" s="154"/>
      <c r="P68" s="154"/>
      <c r="Q68" s="154"/>
      <c r="R68" s="154"/>
      <c r="S68" s="154"/>
      <c r="T68" s="154"/>
      <c r="U68" s="154"/>
      <c r="V68" s="154"/>
      <c r="W68" s="154"/>
      <c r="X68" s="155"/>
      <c r="AS68" s="118">
        <f t="shared" si="4"/>
        <v>0</v>
      </c>
      <c r="AT68" s="253" t="str">
        <f t="shared" si="5"/>
        <v/>
      </c>
      <c r="AU68" s="43" t="s">
        <v>921</v>
      </c>
    </row>
    <row r="69" spans="1:81" ht="15.75" customHeight="1">
      <c r="A69" s="614"/>
      <c r="B69" s="427" t="s">
        <v>1321</v>
      </c>
      <c r="C69" s="428"/>
      <c r="D69" s="400"/>
      <c r="E69" s="618"/>
      <c r="F69" s="200" t="s">
        <v>416</v>
      </c>
      <c r="G69" s="189"/>
      <c r="H69" s="189"/>
      <c r="I69" s="189"/>
      <c r="J69" s="189"/>
      <c r="K69" s="189"/>
      <c r="L69" s="189"/>
      <c r="M69" s="189"/>
      <c r="N69" s="189"/>
      <c r="O69" s="189"/>
      <c r="P69" s="189"/>
      <c r="Q69" s="189"/>
      <c r="R69" s="189"/>
      <c r="S69" s="189"/>
      <c r="T69" s="189"/>
      <c r="U69" s="189"/>
      <c r="V69" s="189"/>
      <c r="W69" s="189"/>
      <c r="X69" s="525"/>
      <c r="AS69" s="118" t="str">
        <f t="shared" ref="AS69:AS79" si="6">B69</f>
        <v>(サ)昇降機設備の制御に係る事項</v>
      </c>
      <c r="AT69" s="253" t="str">
        <f t="shared" si="5"/>
        <v/>
      </c>
      <c r="AU69" s="43" t="s">
        <v>921</v>
      </c>
    </row>
    <row r="70" spans="1:81" ht="15.75" customHeight="1" thickBot="1">
      <c r="A70" s="614"/>
      <c r="B70" s="429"/>
      <c r="C70" s="430"/>
      <c r="D70" s="431"/>
      <c r="E70" s="621"/>
      <c r="F70" s="517" t="s">
        <v>256</v>
      </c>
      <c r="G70" s="158"/>
      <c r="H70" s="158"/>
      <c r="I70" s="158"/>
      <c r="J70" s="158"/>
      <c r="K70" s="158"/>
      <c r="L70" s="158"/>
      <c r="M70" s="158"/>
      <c r="N70" s="158"/>
      <c r="O70" s="158"/>
      <c r="P70" s="158"/>
      <c r="Q70" s="158"/>
      <c r="R70" s="158"/>
      <c r="S70" s="158"/>
      <c r="T70" s="158"/>
      <c r="U70" s="158"/>
      <c r="V70" s="158"/>
      <c r="W70" s="158"/>
      <c r="X70" s="157"/>
      <c r="AS70" s="118">
        <f t="shared" si="6"/>
        <v>0</v>
      </c>
      <c r="AT70" s="253" t="str">
        <f t="shared" si="5"/>
        <v/>
      </c>
      <c r="AU70" s="43" t="s">
        <v>921</v>
      </c>
    </row>
    <row r="71" spans="1:81" ht="15.75" customHeight="1">
      <c r="A71" s="614"/>
      <c r="B71" s="427" t="s">
        <v>1322</v>
      </c>
      <c r="C71" s="428"/>
      <c r="D71" s="400"/>
      <c r="E71" s="627"/>
      <c r="F71" s="200" t="s">
        <v>247</v>
      </c>
      <c r="G71" s="906"/>
      <c r="H71" s="189"/>
      <c r="I71" s="189"/>
      <c r="J71" s="189"/>
      <c r="K71" s="189"/>
      <c r="L71" s="189"/>
      <c r="M71" s="189"/>
      <c r="N71" s="189"/>
      <c r="O71" s="189"/>
      <c r="P71" s="189"/>
      <c r="Q71" s="189"/>
      <c r="R71" s="189"/>
      <c r="S71" s="189"/>
      <c r="T71" s="189"/>
      <c r="U71" s="189"/>
      <c r="V71" s="189"/>
      <c r="W71" s="189"/>
      <c r="X71" s="525"/>
      <c r="Y71" s="82"/>
      <c r="AS71" s="118" t="str">
        <f t="shared" si="6"/>
        <v>(シ)省エネ効果が高いと見込まれる</v>
      </c>
      <c r="AT71" s="253" t="str">
        <f t="shared" si="5"/>
        <v/>
      </c>
      <c r="AU71" s="43" t="s">
        <v>921</v>
      </c>
    </row>
    <row r="72" spans="1:81" ht="15.75" customHeight="1">
      <c r="A72" s="614"/>
      <c r="B72" s="125" t="s">
        <v>370</v>
      </c>
      <c r="C72" s="61"/>
      <c r="D72" s="513"/>
      <c r="E72" s="620"/>
      <c r="F72" s="132" t="s">
        <v>417</v>
      </c>
      <c r="G72" s="133"/>
      <c r="H72" s="190"/>
      <c r="I72" s="190"/>
      <c r="J72" s="190"/>
      <c r="K72" s="190"/>
      <c r="L72" s="190"/>
      <c r="M72" s="190"/>
      <c r="N72" s="190"/>
      <c r="O72" s="190"/>
      <c r="P72" s="190"/>
      <c r="Q72" s="190"/>
      <c r="R72" s="190"/>
      <c r="S72" s="190"/>
      <c r="T72" s="190"/>
      <c r="U72" s="190"/>
      <c r="V72" s="190"/>
      <c r="W72" s="190"/>
      <c r="X72" s="191"/>
      <c r="AS72" s="118" t="str">
        <f t="shared" si="6"/>
        <v>　未評価技術</v>
      </c>
      <c r="AT72" s="253" t="str">
        <f t="shared" si="5"/>
        <v/>
      </c>
      <c r="AU72" s="43" t="s">
        <v>921</v>
      </c>
    </row>
    <row r="73" spans="1:81" ht="15.75" customHeight="1">
      <c r="A73" s="614"/>
      <c r="B73" s="125"/>
      <c r="C73" s="61"/>
      <c r="D73" s="513"/>
      <c r="E73" s="620"/>
      <c r="F73" s="132" t="s">
        <v>248</v>
      </c>
      <c r="G73" s="133"/>
      <c r="H73" s="190"/>
      <c r="I73" s="190"/>
      <c r="J73" s="190"/>
      <c r="K73" s="190"/>
      <c r="L73" s="190"/>
      <c r="M73" s="190"/>
      <c r="N73" s="190"/>
      <c r="O73" s="190"/>
      <c r="P73" s="190"/>
      <c r="Q73" s="190"/>
      <c r="R73" s="190"/>
      <c r="S73" s="190"/>
      <c r="T73" s="190"/>
      <c r="U73" s="190"/>
      <c r="V73" s="190"/>
      <c r="W73" s="190"/>
      <c r="X73" s="191"/>
      <c r="AN73" s="43"/>
      <c r="AO73" s="247"/>
      <c r="AP73" s="43"/>
      <c r="AQ73" s="43"/>
      <c r="AR73" s="43"/>
      <c r="AS73" s="118">
        <f t="shared" si="6"/>
        <v>0</v>
      </c>
      <c r="AT73" s="253" t="str">
        <f t="shared" si="5"/>
        <v/>
      </c>
      <c r="AU73" s="43" t="s">
        <v>921</v>
      </c>
    </row>
    <row r="74" spans="1:81" ht="15.75" customHeight="1">
      <c r="A74" s="614"/>
      <c r="B74" s="125"/>
      <c r="C74" s="61"/>
      <c r="D74" s="513"/>
      <c r="E74" s="620"/>
      <c r="F74" s="132" t="s">
        <v>250</v>
      </c>
      <c r="G74" s="133"/>
      <c r="H74" s="190"/>
      <c r="I74" s="190"/>
      <c r="J74" s="190"/>
      <c r="K74" s="190"/>
      <c r="L74" s="190"/>
      <c r="M74" s="190"/>
      <c r="N74" s="190"/>
      <c r="O74" s="190"/>
      <c r="P74" s="190"/>
      <c r="Q74" s="190"/>
      <c r="R74" s="190"/>
      <c r="S74" s="190"/>
      <c r="T74" s="190"/>
      <c r="U74" s="190"/>
      <c r="V74" s="190"/>
      <c r="W74" s="190"/>
      <c r="X74" s="191"/>
      <c r="AS74" s="118">
        <f t="shared" si="6"/>
        <v>0</v>
      </c>
      <c r="AT74" s="253" t="str">
        <f t="shared" si="5"/>
        <v/>
      </c>
      <c r="AU74" s="43" t="s">
        <v>921</v>
      </c>
    </row>
    <row r="75" spans="1:81" ht="15.75" customHeight="1">
      <c r="A75" s="614"/>
      <c r="B75" s="125"/>
      <c r="C75" s="61"/>
      <c r="D75" s="513"/>
      <c r="E75" s="620"/>
      <c r="F75" s="132" t="s">
        <v>272</v>
      </c>
      <c r="G75" s="133"/>
      <c r="H75" s="190"/>
      <c r="I75" s="190"/>
      <c r="J75" s="190"/>
      <c r="K75" s="190"/>
      <c r="L75" s="190"/>
      <c r="M75" s="190"/>
      <c r="N75" s="190"/>
      <c r="O75" s="190"/>
      <c r="P75" s="190"/>
      <c r="Q75" s="190"/>
      <c r="R75" s="190"/>
      <c r="S75" s="190"/>
      <c r="T75" s="190"/>
      <c r="U75" s="190"/>
      <c r="V75" s="190"/>
      <c r="W75" s="190"/>
      <c r="X75" s="191"/>
      <c r="AN75" s="18"/>
      <c r="AO75" s="244"/>
      <c r="AP75" s="18"/>
      <c r="AQ75" s="18"/>
      <c r="AR75" s="18"/>
      <c r="AS75" s="118">
        <f t="shared" si="6"/>
        <v>0</v>
      </c>
      <c r="AT75" s="253" t="str">
        <f t="shared" si="5"/>
        <v/>
      </c>
      <c r="AU75" s="43" t="s">
        <v>921</v>
      </c>
    </row>
    <row r="76" spans="1:81" ht="15.75" customHeight="1">
      <c r="A76" s="614"/>
      <c r="B76" s="125"/>
      <c r="C76" s="61"/>
      <c r="D76" s="513"/>
      <c r="E76" s="620"/>
      <c r="F76" s="132" t="s">
        <v>273</v>
      </c>
      <c r="G76" s="133"/>
      <c r="H76" s="190"/>
      <c r="I76" s="190"/>
      <c r="J76" s="190"/>
      <c r="K76" s="190"/>
      <c r="L76" s="190"/>
      <c r="M76" s="190"/>
      <c r="N76" s="190"/>
      <c r="O76" s="190"/>
      <c r="P76" s="190"/>
      <c r="Q76" s="190"/>
      <c r="R76" s="190"/>
      <c r="S76" s="190"/>
      <c r="T76" s="190"/>
      <c r="U76" s="190"/>
      <c r="V76" s="190"/>
      <c r="W76" s="190"/>
      <c r="X76" s="191"/>
      <c r="AS76" s="118">
        <f t="shared" si="6"/>
        <v>0</v>
      </c>
      <c r="AT76" s="253" t="str">
        <f t="shared" si="5"/>
        <v/>
      </c>
      <c r="AU76" s="43" t="s">
        <v>921</v>
      </c>
    </row>
    <row r="77" spans="1:81" ht="15.75" customHeight="1">
      <c r="A77" s="614"/>
      <c r="B77" s="125"/>
      <c r="C77" s="61"/>
      <c r="D77" s="513"/>
      <c r="E77" s="620"/>
      <c r="F77" s="132" t="s">
        <v>418</v>
      </c>
      <c r="G77" s="133"/>
      <c r="H77" s="190"/>
      <c r="I77" s="190"/>
      <c r="J77" s="190"/>
      <c r="K77" s="190"/>
      <c r="L77" s="190"/>
      <c r="M77" s="190"/>
      <c r="N77" s="190"/>
      <c r="O77" s="190"/>
      <c r="P77" s="190"/>
      <c r="Q77" s="190"/>
      <c r="R77" s="190"/>
      <c r="S77" s="190"/>
      <c r="T77" s="190"/>
      <c r="U77" s="190"/>
      <c r="V77" s="190"/>
      <c r="W77" s="190"/>
      <c r="X77" s="191"/>
      <c r="AS77" s="118">
        <f t="shared" si="6"/>
        <v>0</v>
      </c>
      <c r="AT77" s="253" t="str">
        <f t="shared" si="5"/>
        <v/>
      </c>
      <c r="AU77" s="43" t="s">
        <v>921</v>
      </c>
    </row>
    <row r="78" spans="1:81" ht="15.75" customHeight="1">
      <c r="A78" s="614"/>
      <c r="B78" s="125"/>
      <c r="C78" s="61"/>
      <c r="D78" s="513"/>
      <c r="E78" s="620"/>
      <c r="F78" s="132" t="s">
        <v>253</v>
      </c>
      <c r="G78" s="133"/>
      <c r="H78" s="190"/>
      <c r="I78" s="190"/>
      <c r="J78" s="190"/>
      <c r="K78" s="190"/>
      <c r="L78" s="190"/>
      <c r="M78" s="190"/>
      <c r="N78" s="190"/>
      <c r="O78" s="190"/>
      <c r="P78" s="190"/>
      <c r="Q78" s="190"/>
      <c r="R78" s="190"/>
      <c r="S78" s="190"/>
      <c r="T78" s="190"/>
      <c r="U78" s="190"/>
      <c r="V78" s="190"/>
      <c r="W78" s="190"/>
      <c r="X78" s="191"/>
      <c r="AS78" s="118">
        <f t="shared" si="6"/>
        <v>0</v>
      </c>
      <c r="AT78" s="253" t="str">
        <f t="shared" si="5"/>
        <v/>
      </c>
      <c r="AU78" s="43" t="s">
        <v>921</v>
      </c>
    </row>
    <row r="79" spans="1:81" ht="15.75" customHeight="1" thickBot="1">
      <c r="A79" s="614"/>
      <c r="B79" s="429"/>
      <c r="C79" s="430"/>
      <c r="D79" s="431"/>
      <c r="E79" s="623"/>
      <c r="F79" s="929" t="s">
        <v>255</v>
      </c>
      <c r="G79" s="935"/>
      <c r="H79" s="158"/>
      <c r="I79" s="158"/>
      <c r="J79" s="158"/>
      <c r="K79" s="158"/>
      <c r="L79" s="158"/>
      <c r="M79" s="158"/>
      <c r="N79" s="158"/>
      <c r="O79" s="158"/>
      <c r="P79" s="158"/>
      <c r="Q79" s="158"/>
      <c r="R79" s="158"/>
      <c r="S79" s="158"/>
      <c r="T79" s="158"/>
      <c r="U79" s="158"/>
      <c r="V79" s="158"/>
      <c r="W79" s="158"/>
      <c r="X79" s="157"/>
      <c r="AS79" s="118">
        <f t="shared" si="6"/>
        <v>0</v>
      </c>
      <c r="AT79" s="253" t="str">
        <f t="shared" si="5"/>
        <v/>
      </c>
      <c r="AU79" s="43" t="s">
        <v>921</v>
      </c>
    </row>
    <row r="80" spans="1:81" ht="15.75" customHeight="1" thickBot="1">
      <c r="A80" s="614"/>
      <c r="B80" s="1530" t="s">
        <v>1323</v>
      </c>
      <c r="C80" s="1213"/>
      <c r="D80" s="1214"/>
      <c r="E80" s="1578"/>
      <c r="F80" s="1579"/>
      <c r="G80" s="1580"/>
      <c r="H80" s="1581" t="s">
        <v>419</v>
      </c>
      <c r="I80" s="1205"/>
      <c r="J80" s="910" t="s">
        <v>420</v>
      </c>
      <c r="K80" s="167"/>
      <c r="L80" s="167"/>
      <c r="M80" s="167"/>
      <c r="N80" s="167"/>
      <c r="O80" s="167"/>
      <c r="P80" s="167"/>
      <c r="Q80" s="167"/>
      <c r="R80" s="167"/>
      <c r="S80" s="167"/>
      <c r="T80" s="167"/>
      <c r="U80" s="167"/>
      <c r="V80" s="167"/>
      <c r="W80" s="167"/>
      <c r="X80" s="489"/>
    </row>
    <row r="81" spans="1:83" ht="15.75" customHeight="1" thickBot="1">
      <c r="A81" s="614"/>
      <c r="B81" s="424" t="s">
        <v>1324</v>
      </c>
      <c r="C81" s="425"/>
      <c r="D81" s="426"/>
      <c r="E81" s="622"/>
      <c r="F81" s="935" t="s">
        <v>1270</v>
      </c>
      <c r="G81" s="158"/>
      <c r="H81" s="158"/>
      <c r="I81" s="158"/>
      <c r="J81" s="158"/>
      <c r="K81" s="158"/>
      <c r="L81" s="158"/>
      <c r="M81" s="158"/>
      <c r="N81" s="158"/>
      <c r="O81" s="158"/>
      <c r="P81" s="158"/>
      <c r="Q81" s="158"/>
      <c r="R81" s="158"/>
      <c r="S81" s="158"/>
      <c r="T81" s="158"/>
      <c r="U81" s="158"/>
      <c r="V81" s="158"/>
      <c r="W81" s="158"/>
      <c r="X81" s="157"/>
      <c r="AS81" s="118" t="str">
        <f>B81</f>
        <v>(セ)蓄熱方式に係る事項</v>
      </c>
      <c r="AT81" s="253" t="str">
        <f t="shared" ref="AT81" si="7">IF(E81="〇",1,"")</f>
        <v/>
      </c>
      <c r="AU81" s="43" t="s">
        <v>921</v>
      </c>
    </row>
    <row r="82" spans="1:83" ht="8.25" customHeight="1">
      <c r="A82" s="614"/>
      <c r="B82" s="498"/>
      <c r="C82" s="498"/>
      <c r="D82" s="498"/>
      <c r="E82" s="176"/>
      <c r="F82" s="176"/>
      <c r="G82" s="176"/>
      <c r="H82" s="176"/>
      <c r="I82" s="176"/>
      <c r="J82" s="176"/>
      <c r="K82" s="176"/>
      <c r="L82" s="176"/>
      <c r="M82" s="176"/>
      <c r="N82" s="176"/>
      <c r="O82" s="176"/>
      <c r="P82" s="176"/>
      <c r="Q82" s="176"/>
      <c r="R82" s="176"/>
      <c r="S82" s="176"/>
      <c r="T82" s="176"/>
      <c r="U82" s="176"/>
      <c r="V82" s="176"/>
      <c r="W82" s="176"/>
      <c r="X82" s="176"/>
      <c r="AF82" s="236"/>
    </row>
    <row r="83" spans="1:83" ht="15.75" customHeight="1" thickBot="1">
      <c r="A83" s="614"/>
      <c r="B83" s="1277" t="s">
        <v>1358</v>
      </c>
      <c r="C83" s="1229"/>
      <c r="D83" s="1229"/>
      <c r="E83" s="1229"/>
      <c r="F83" s="1229"/>
      <c r="G83" s="1229"/>
      <c r="H83" s="1229"/>
      <c r="I83" s="1229"/>
      <c r="J83" s="1229"/>
      <c r="K83" s="1229"/>
      <c r="L83" s="1229"/>
      <c r="M83" s="1229"/>
      <c r="N83" s="1229"/>
      <c r="O83" s="1229"/>
      <c r="P83" s="1229"/>
      <c r="Q83" s="1229"/>
      <c r="R83" s="1229"/>
      <c r="S83" s="1229"/>
      <c r="T83" s="1229"/>
      <c r="U83" s="1229"/>
      <c r="V83" s="1229"/>
      <c r="W83" s="1229"/>
      <c r="X83" s="1230"/>
      <c r="AE83" s="248"/>
      <c r="AF83" s="236">
        <v>0</v>
      </c>
      <c r="AG83" s="229">
        <v>0</v>
      </c>
    </row>
    <row r="84" spans="1:83" ht="15.75" customHeight="1" thickBot="1">
      <c r="A84" s="614"/>
      <c r="B84" s="73" t="s">
        <v>559</v>
      </c>
      <c r="C84" s="425"/>
      <c r="D84" s="425"/>
      <c r="E84" s="167"/>
      <c r="F84" s="167"/>
      <c r="G84" s="167"/>
      <c r="H84" s="167"/>
      <c r="I84" s="167"/>
      <c r="J84" s="167"/>
      <c r="K84" s="167"/>
      <c r="L84" s="167"/>
      <c r="M84" s="167"/>
      <c r="N84" s="167"/>
      <c r="O84" s="167"/>
      <c r="P84" s="1143" t="s">
        <v>4</v>
      </c>
      <c r="Q84" s="1144"/>
      <c r="R84" s="1144"/>
      <c r="S84" s="1144"/>
      <c r="T84" s="1145"/>
      <c r="U84" s="1146" t="str">
        <f ca="1">IF(P84&lt;&gt;AA84,"",OFFSET(BA86,MATCH(1,BA86:BA88,0)-1,-1,1,1))</f>
        <v>段階1</v>
      </c>
      <c r="V84" s="1147"/>
      <c r="W84" s="1147"/>
      <c r="X84" s="1148"/>
      <c r="AA84" s="111" t="s">
        <v>4</v>
      </c>
      <c r="AB84" s="236">
        <f>IF(P84=AA84,1,0)</f>
        <v>1</v>
      </c>
      <c r="AC84" s="229">
        <v>1</v>
      </c>
      <c r="AE84" s="182" t="s">
        <v>0</v>
      </c>
      <c r="AF84" s="236">
        <f ca="1">IF(U84=AE84,1,0)</f>
        <v>1</v>
      </c>
      <c r="AG84" s="229">
        <v>1</v>
      </c>
      <c r="AI84" s="111"/>
      <c r="AZ84" s="83" t="str">
        <f>B84</f>
        <v>ア　エネルギーの面的利用</v>
      </c>
      <c r="BH84" s="674" t="s">
        <v>1686</v>
      </c>
      <c r="BI84" s="665" t="s">
        <v>2</v>
      </c>
      <c r="BJ84" s="652" t="s">
        <v>1644</v>
      </c>
      <c r="BK84" s="670"/>
      <c r="BL84" s="667"/>
      <c r="BM84" s="667"/>
      <c r="BN84" s="667"/>
      <c r="BO84" s="667"/>
      <c r="BP84" s="667"/>
      <c r="BQ84" s="668"/>
      <c r="BR84" s="668"/>
      <c r="BS84" s="668"/>
      <c r="BT84" s="668"/>
      <c r="BU84" s="668"/>
      <c r="BV84" s="668"/>
      <c r="BW84" s="668"/>
      <c r="BX84" s="668"/>
      <c r="BY84" s="668"/>
      <c r="BZ84" s="668"/>
      <c r="CA84" s="668"/>
      <c r="CB84" s="668"/>
      <c r="CC84" s="80"/>
      <c r="CD84" s="69"/>
    </row>
    <row r="85" spans="1:83" ht="15.75" customHeight="1" thickBot="1">
      <c r="A85" s="615"/>
      <c r="B85" s="1236" t="s">
        <v>1329</v>
      </c>
      <c r="C85" s="1236"/>
      <c r="D85" s="1575"/>
      <c r="E85" s="618"/>
      <c r="F85" s="389" t="s">
        <v>1330</v>
      </c>
      <c r="G85" s="926"/>
      <c r="H85" s="926"/>
      <c r="I85" s="926"/>
      <c r="J85" s="926"/>
      <c r="K85" s="926"/>
      <c r="L85" s="926"/>
      <c r="M85" s="926"/>
      <c r="N85" s="926"/>
      <c r="O85" s="926"/>
      <c r="P85" s="926"/>
      <c r="Q85" s="926"/>
      <c r="R85" s="926"/>
      <c r="S85" s="926"/>
      <c r="T85" s="926"/>
      <c r="U85" s="926"/>
      <c r="V85" s="926"/>
      <c r="W85" s="926"/>
      <c r="X85" s="926"/>
      <c r="Y85" s="47"/>
      <c r="AA85" s="230" t="s">
        <v>5</v>
      </c>
      <c r="AB85" s="236">
        <f>IF(P84=AA85,2,0)</f>
        <v>0</v>
      </c>
      <c r="AC85" s="229">
        <v>2</v>
      </c>
      <c r="AE85" s="182" t="s">
        <v>1</v>
      </c>
      <c r="AF85" s="236">
        <f ca="1">IF(U84=AE85,2,0)</f>
        <v>0</v>
      </c>
      <c r="AG85" s="229">
        <v>2</v>
      </c>
      <c r="AI85" s="115" t="s">
        <v>6</v>
      </c>
      <c r="AS85" s="118" t="str">
        <f t="shared" ref="AS85:AS86" si="8">B85</f>
        <v>(ア)対象となる建築物</v>
      </c>
      <c r="AT85" s="253" t="str">
        <f>IF(E85="〇",1,"")</f>
        <v/>
      </c>
      <c r="AU85" s="43" t="s">
        <v>921</v>
      </c>
      <c r="AZ85" s="83" t="s">
        <v>117</v>
      </c>
      <c r="BI85" s="183"/>
      <c r="BJ85" s="31" t="s">
        <v>1643</v>
      </c>
      <c r="BK85" s="20"/>
      <c r="BL85" s="20"/>
      <c r="BM85" s="20"/>
      <c r="BN85" s="20"/>
      <c r="BO85" s="20"/>
      <c r="BP85" s="20"/>
      <c r="BQ85" s="20"/>
      <c r="BR85" s="20"/>
      <c r="BS85" s="20"/>
      <c r="BT85" s="20"/>
      <c r="BU85" s="20"/>
      <c r="BV85" s="20"/>
      <c r="BW85" s="20"/>
      <c r="BX85" s="20"/>
      <c r="BY85" s="20"/>
      <c r="BZ85" s="20"/>
      <c r="CA85" s="82"/>
      <c r="CB85" s="20"/>
      <c r="CC85" s="20"/>
      <c r="CD85" s="21"/>
    </row>
    <row r="86" spans="1:83" ht="15.75" customHeight="1" thickBot="1">
      <c r="A86" s="615"/>
      <c r="B86" s="505"/>
      <c r="C86" s="505"/>
      <c r="D86" s="506"/>
      <c r="E86" s="621"/>
      <c r="F86" s="929" t="s">
        <v>1496</v>
      </c>
      <c r="G86" s="526"/>
      <c r="H86" s="526"/>
      <c r="I86" s="526"/>
      <c r="J86" s="526"/>
      <c r="K86" s="526"/>
      <c r="L86" s="526"/>
      <c r="M86" s="526"/>
      <c r="N86" s="526"/>
      <c r="O86" s="526"/>
      <c r="P86" s="526"/>
      <c r="Q86" s="526"/>
      <c r="R86" s="526"/>
      <c r="S86" s="526"/>
      <c r="T86" s="526"/>
      <c r="U86" s="526"/>
      <c r="V86" s="526"/>
      <c r="W86" s="526"/>
      <c r="X86" s="518"/>
      <c r="Y86" s="47"/>
      <c r="AA86" s="231" t="s">
        <v>648</v>
      </c>
      <c r="AB86" s="236">
        <f>IF(P84=AA86,4,0)</f>
        <v>0</v>
      </c>
      <c r="AC86" s="229">
        <v>4</v>
      </c>
      <c r="AE86" s="181" t="s">
        <v>2</v>
      </c>
      <c r="AF86" s="236">
        <f ca="1">IF(U84=AE86,3,0)</f>
        <v>0</v>
      </c>
      <c r="AG86" s="229">
        <v>3</v>
      </c>
      <c r="AS86" s="118">
        <f t="shared" si="8"/>
        <v>0</v>
      </c>
      <c r="AT86" s="253" t="str">
        <f>IF(E86="〇",1,"")</f>
        <v/>
      </c>
      <c r="AU86" s="43" t="s">
        <v>921</v>
      </c>
      <c r="AZ86" s="67" t="s">
        <v>0</v>
      </c>
      <c r="BA86" s="69">
        <f>IF(SUM(BA87:BA88)=0,1,0)</f>
        <v>1</v>
      </c>
      <c r="BI86" s="38" t="s">
        <v>1</v>
      </c>
      <c r="BJ86" s="666" t="s">
        <v>1645</v>
      </c>
      <c r="BK86" s="341"/>
      <c r="BL86" s="341"/>
      <c r="BM86" s="341"/>
      <c r="BN86" s="341"/>
      <c r="BO86" s="341"/>
      <c r="BP86" s="341"/>
      <c r="BQ86" s="341"/>
      <c r="BR86" s="341"/>
      <c r="BS86" s="341"/>
      <c r="BT86" s="341"/>
      <c r="BU86" s="341"/>
      <c r="BV86" s="341"/>
      <c r="BW86" s="341"/>
      <c r="BX86" s="341"/>
      <c r="BY86" s="341"/>
      <c r="BZ86" s="341"/>
      <c r="CA86" s="32"/>
      <c r="CB86" s="32"/>
      <c r="CC86" s="341"/>
      <c r="CD86" s="79"/>
      <c r="CE86" s="64"/>
    </row>
    <row r="87" spans="1:83" ht="15.75" customHeight="1" thickBot="1">
      <c r="A87" s="614"/>
      <c r="B87" s="427" t="s">
        <v>516</v>
      </c>
      <c r="C87" s="428"/>
      <c r="D87" s="428"/>
      <c r="E87" s="1143"/>
      <c r="F87" s="1144"/>
      <c r="G87" s="1144"/>
      <c r="H87" s="1144"/>
      <c r="I87" s="1145"/>
      <c r="J87" s="161"/>
      <c r="K87" s="161"/>
      <c r="L87" s="161"/>
      <c r="M87" s="161"/>
      <c r="N87" s="161"/>
      <c r="O87" s="161"/>
      <c r="P87" s="161"/>
      <c r="Q87" s="161"/>
      <c r="R87" s="161"/>
      <c r="S87" s="161"/>
      <c r="T87" s="161"/>
      <c r="U87" s="161"/>
      <c r="V87" s="161"/>
      <c r="W87" s="161"/>
      <c r="X87" s="490"/>
      <c r="AA87" s="229" t="s">
        <v>647</v>
      </c>
      <c r="AB87" s="237">
        <f>SUM(AB84:AB86)</f>
        <v>1</v>
      </c>
      <c r="AE87" s="229" t="s">
        <v>647</v>
      </c>
      <c r="AF87" s="237">
        <f ca="1">IF(SUM(AF83:AF86)=0,"",(SUM(AF83:AF86)))</f>
        <v>1</v>
      </c>
      <c r="AI87" s="111"/>
      <c r="AS87" s="118" t="str">
        <f t="shared" ref="AS87:AS93" si="9">B87</f>
        <v>(イ)地域冷暖房の熱の受入の有無</v>
      </c>
      <c r="AT87" s="251" t="str">
        <f>IF(E87="","",IF(E87="有",1,0))</f>
        <v/>
      </c>
      <c r="AU87" s="43" t="s">
        <v>919</v>
      </c>
      <c r="AZ87" s="64" t="s">
        <v>1</v>
      </c>
      <c r="BA87" s="84">
        <f>IF(BA88=1,0,IF(SUM(AT87:AT92)&gt;=1,1,0))</f>
        <v>0</v>
      </c>
      <c r="BI87" s="33" t="s">
        <v>0</v>
      </c>
      <c r="BJ87" s="152" t="s">
        <v>1626</v>
      </c>
      <c r="BK87" s="17"/>
      <c r="BL87" s="25"/>
      <c r="BM87" s="25"/>
      <c r="BN87" s="25"/>
      <c r="BO87" s="25"/>
      <c r="BP87" s="25"/>
      <c r="BQ87" s="27"/>
      <c r="BR87" s="27"/>
      <c r="BS87" s="27"/>
      <c r="BT87" s="27"/>
      <c r="BU87" s="27"/>
      <c r="BV87" s="27"/>
      <c r="BW87" s="27"/>
      <c r="BX87" s="27"/>
      <c r="BY87" s="27"/>
      <c r="BZ87" s="27"/>
      <c r="CA87" s="27"/>
      <c r="CB87" s="27"/>
      <c r="CC87" s="70"/>
      <c r="CD87" s="24"/>
    </row>
    <row r="88" spans="1:83" ht="15.75" customHeight="1" thickBot="1">
      <c r="A88" s="614"/>
      <c r="B88" s="424" t="s">
        <v>544</v>
      </c>
      <c r="C88" s="425"/>
      <c r="D88" s="425"/>
      <c r="E88" s="1352"/>
      <c r="F88" s="1353"/>
      <c r="G88" s="1353"/>
      <c r="H88" s="1353"/>
      <c r="I88" s="1353"/>
      <c r="J88" s="1353"/>
      <c r="K88" s="1353"/>
      <c r="L88" s="1353"/>
      <c r="M88" s="1353"/>
      <c r="N88" s="1353"/>
      <c r="O88" s="1353"/>
      <c r="P88" s="1353"/>
      <c r="Q88" s="1353"/>
      <c r="R88" s="1353"/>
      <c r="S88" s="1353"/>
      <c r="T88" s="1353"/>
      <c r="U88" s="1353"/>
      <c r="V88" s="1353"/>
      <c r="W88" s="1353"/>
      <c r="X88" s="1354"/>
      <c r="AI88" s="113" t="s">
        <v>401</v>
      </c>
      <c r="AS88" s="118" t="str">
        <f t="shared" si="9"/>
        <v>(ウ)地域冷暖房区域の名称</v>
      </c>
      <c r="AT88" s="107"/>
      <c r="AZ88" s="66" t="s">
        <v>2</v>
      </c>
      <c r="BA88" s="86">
        <f>IF(E93=AI88,1,IF(J89=AI93,IF(E89&gt;=0.9,1,0),IF(AND(J89=AI92,E89&gt;=0.85),1,0)))</f>
        <v>0</v>
      </c>
    </row>
    <row r="89" spans="1:83" ht="15.75" customHeight="1" thickBot="1">
      <c r="A89" s="614"/>
      <c r="B89" s="527" t="s">
        <v>528</v>
      </c>
      <c r="C89" s="528"/>
      <c r="D89" s="528"/>
      <c r="E89" s="1165"/>
      <c r="F89" s="1166"/>
      <c r="G89" s="1167"/>
      <c r="H89" s="1576" t="s">
        <v>421</v>
      </c>
      <c r="I89" s="1577"/>
      <c r="J89" s="1143"/>
      <c r="K89" s="1144"/>
      <c r="L89" s="1144"/>
      <c r="M89" s="1144"/>
      <c r="N89" s="1145"/>
      <c r="O89" s="154"/>
      <c r="P89" s="154"/>
      <c r="Q89" s="154"/>
      <c r="R89" s="154"/>
      <c r="S89" s="154"/>
      <c r="T89" s="154"/>
      <c r="U89" s="154"/>
      <c r="V89" s="154"/>
      <c r="W89" s="154"/>
      <c r="X89" s="155"/>
      <c r="AI89" s="115" t="s">
        <v>402</v>
      </c>
      <c r="AS89" s="118" t="str">
        <f t="shared" si="9"/>
        <v>(エ)地域ｴﾈﾙｷﾞｰ供給事業者から受け入れる</v>
      </c>
      <c r="AT89" s="107"/>
    </row>
    <row r="90" spans="1:83" ht="15.75" customHeight="1" thickBot="1">
      <c r="A90" s="614"/>
      <c r="B90" s="456" t="s">
        <v>422</v>
      </c>
      <c r="C90" s="529"/>
      <c r="D90" s="529"/>
      <c r="E90" s="530"/>
      <c r="F90" s="531"/>
      <c r="G90" s="531"/>
      <c r="H90" s="531"/>
      <c r="I90" s="531"/>
      <c r="J90" s="154"/>
      <c r="K90" s="154"/>
      <c r="L90" s="154"/>
      <c r="M90" s="154"/>
      <c r="N90" s="154"/>
      <c r="O90" s="154"/>
      <c r="P90" s="154"/>
      <c r="Q90" s="154"/>
      <c r="R90" s="154"/>
      <c r="S90" s="154"/>
      <c r="T90" s="154"/>
      <c r="U90" s="154"/>
      <c r="V90" s="154"/>
      <c r="W90" s="154"/>
      <c r="X90" s="155"/>
      <c r="AS90" s="118" t="str">
        <f t="shared" si="9"/>
        <v>熱のｴﾈﾙｷﾞｰ効率の値</v>
      </c>
      <c r="AT90" s="107"/>
    </row>
    <row r="91" spans="1:83" ht="15.75" customHeight="1" thickBot="1">
      <c r="A91" s="614"/>
      <c r="B91" s="1283" t="s">
        <v>534</v>
      </c>
      <c r="C91" s="1284"/>
      <c r="D91" s="1285"/>
      <c r="E91" s="1143"/>
      <c r="F91" s="1144"/>
      <c r="G91" s="1144"/>
      <c r="H91" s="1144"/>
      <c r="I91" s="1145"/>
      <c r="J91" s="154"/>
      <c r="K91" s="154"/>
      <c r="L91" s="154"/>
      <c r="M91" s="154"/>
      <c r="N91" s="154"/>
      <c r="O91" s="154"/>
      <c r="P91" s="154"/>
      <c r="Q91" s="154"/>
      <c r="R91" s="154"/>
      <c r="S91" s="154"/>
      <c r="T91" s="154"/>
      <c r="U91" s="154"/>
      <c r="V91" s="154"/>
      <c r="W91" s="154"/>
      <c r="X91" s="155"/>
      <c r="AI91" s="111"/>
      <c r="AJ91" s="236">
        <v>0</v>
      </c>
      <c r="AK91" s="229">
        <v>0</v>
      </c>
      <c r="AS91" s="118" t="str">
        <f t="shared" si="9"/>
        <v>(オ)複数の建築物間での熱融通の有無</v>
      </c>
      <c r="AT91" s="251" t="str">
        <f>IF(E91="","",IF(E91="有",1,0))</f>
        <v/>
      </c>
      <c r="AU91" s="43" t="s">
        <v>919</v>
      </c>
    </row>
    <row r="92" spans="1:83" ht="15.75" customHeight="1" thickBot="1">
      <c r="A92" s="614"/>
      <c r="B92" s="1283" t="s">
        <v>538</v>
      </c>
      <c r="C92" s="1284"/>
      <c r="D92" s="1285"/>
      <c r="E92" s="1143"/>
      <c r="F92" s="1144"/>
      <c r="G92" s="1144"/>
      <c r="H92" s="1144"/>
      <c r="I92" s="1145"/>
      <c r="J92" s="154"/>
      <c r="K92" s="154"/>
      <c r="L92" s="154"/>
      <c r="M92" s="154"/>
      <c r="N92" s="154"/>
      <c r="O92" s="154"/>
      <c r="P92" s="154"/>
      <c r="Q92" s="154"/>
      <c r="R92" s="154"/>
      <c r="S92" s="154"/>
      <c r="T92" s="154"/>
      <c r="U92" s="154"/>
      <c r="V92" s="154"/>
      <c r="W92" s="154"/>
      <c r="X92" s="155"/>
      <c r="AI92" s="120" t="s">
        <v>405</v>
      </c>
      <c r="AJ92" s="236">
        <f>IF(J89=AI92,1,0)</f>
        <v>0</v>
      </c>
      <c r="AK92" s="229">
        <v>1</v>
      </c>
      <c r="AS92" s="118" t="str">
        <f t="shared" si="9"/>
        <v>(カ)複数の建築物間での空調排熱利用の有無</v>
      </c>
      <c r="AT92" s="251" t="str">
        <f>IF(E92="","",IF(E92="有",1,0))</f>
        <v/>
      </c>
      <c r="AU92" s="43" t="s">
        <v>919</v>
      </c>
    </row>
    <row r="93" spans="1:83" ht="15.75" customHeight="1" thickBot="1">
      <c r="A93" s="614"/>
      <c r="B93" s="1283" t="s">
        <v>1814</v>
      </c>
      <c r="C93" s="1284"/>
      <c r="D93" s="1284"/>
      <c r="E93" s="1143"/>
      <c r="F93" s="1144"/>
      <c r="G93" s="1144"/>
      <c r="H93" s="1144"/>
      <c r="I93" s="1145"/>
      <c r="J93" s="154"/>
      <c r="K93" s="154"/>
      <c r="L93" s="154"/>
      <c r="M93" s="154"/>
      <c r="N93" s="154"/>
      <c r="O93" s="154"/>
      <c r="P93" s="154"/>
      <c r="Q93" s="154"/>
      <c r="R93" s="154"/>
      <c r="S93" s="154"/>
      <c r="T93" s="154"/>
      <c r="U93" s="154"/>
      <c r="V93" s="154"/>
      <c r="W93" s="154"/>
      <c r="X93" s="155"/>
      <c r="AI93" s="121" t="s">
        <v>406</v>
      </c>
      <c r="AJ93" s="236">
        <f>IF(J89=AI93,2,0)</f>
        <v>0</v>
      </c>
      <c r="AK93" s="229">
        <v>2</v>
      </c>
      <c r="AS93" s="118" t="str">
        <f t="shared" si="9"/>
        <v>(キ)複数の建築物間での空調排熱以外の有効利用を図ることが可能なエネルギー利用の有無</v>
      </c>
      <c r="AT93" s="251" t="str">
        <f>IF(E93="","",IF(E93="有",1,0))</f>
        <v/>
      </c>
      <c r="AU93" s="43" t="s">
        <v>919</v>
      </c>
    </row>
    <row r="94" spans="1:83" ht="15.75" customHeight="1">
      <c r="A94" s="614"/>
      <c r="B94" s="1320"/>
      <c r="C94" s="1321"/>
      <c r="D94" s="1321"/>
      <c r="E94" s="532"/>
      <c r="F94" s="518"/>
      <c r="G94" s="518"/>
      <c r="H94" s="518"/>
      <c r="I94" s="518"/>
      <c r="J94" s="158"/>
      <c r="K94" s="158"/>
      <c r="L94" s="158"/>
      <c r="M94" s="158"/>
      <c r="N94" s="158"/>
      <c r="O94" s="158"/>
      <c r="P94" s="158"/>
      <c r="Q94" s="158"/>
      <c r="R94" s="158"/>
      <c r="S94" s="158"/>
      <c r="T94" s="158"/>
      <c r="U94" s="158"/>
      <c r="V94" s="158"/>
      <c r="W94" s="158"/>
      <c r="X94" s="157"/>
      <c r="AI94" s="229" t="s">
        <v>647</v>
      </c>
      <c r="AJ94" s="237" t="str">
        <f>IF(SUM(AJ91:AJ93)=0,"",(SUM(AJ91:AJ93)))</f>
        <v/>
      </c>
      <c r="AS94" s="109"/>
      <c r="AT94" s="107"/>
    </row>
    <row r="95" spans="1:83" ht="8.25" customHeight="1">
      <c r="A95" s="614"/>
      <c r="B95" s="498"/>
      <c r="C95" s="498"/>
      <c r="D95" s="498"/>
      <c r="E95" s="176"/>
      <c r="F95" s="176"/>
      <c r="G95" s="176"/>
      <c r="H95" s="176"/>
      <c r="I95" s="176"/>
      <c r="J95" s="176"/>
      <c r="K95" s="176"/>
      <c r="L95" s="176"/>
      <c r="M95" s="176"/>
      <c r="N95" s="176"/>
      <c r="O95" s="176"/>
      <c r="P95" s="176"/>
      <c r="Q95" s="176"/>
      <c r="R95" s="176"/>
      <c r="S95" s="176"/>
      <c r="T95" s="176"/>
      <c r="U95" s="176"/>
      <c r="V95" s="176"/>
      <c r="W95" s="176"/>
      <c r="X95" s="176"/>
      <c r="AF95" s="236"/>
      <c r="AS95" s="109"/>
      <c r="AT95" s="107"/>
    </row>
    <row r="96" spans="1:83" ht="15.75" customHeight="1" thickBot="1">
      <c r="A96" s="614"/>
      <c r="B96" s="1277" t="s">
        <v>1359</v>
      </c>
      <c r="C96" s="1229"/>
      <c r="D96" s="1229"/>
      <c r="E96" s="1229"/>
      <c r="F96" s="1229"/>
      <c r="G96" s="1229"/>
      <c r="H96" s="1229"/>
      <c r="I96" s="1229"/>
      <c r="J96" s="1229"/>
      <c r="K96" s="1229"/>
      <c r="L96" s="1229"/>
      <c r="M96" s="1229"/>
      <c r="N96" s="1229"/>
      <c r="O96" s="1229"/>
      <c r="P96" s="1229"/>
      <c r="Q96" s="1229"/>
      <c r="R96" s="1229"/>
      <c r="S96" s="1229"/>
      <c r="T96" s="1229"/>
      <c r="U96" s="1229"/>
      <c r="V96" s="1229"/>
      <c r="W96" s="1229"/>
      <c r="X96" s="1230"/>
      <c r="AE96" s="248"/>
      <c r="AF96" s="236">
        <v>0</v>
      </c>
      <c r="AG96" s="229">
        <v>0</v>
      </c>
      <c r="AS96" s="109"/>
      <c r="AT96" s="107"/>
    </row>
    <row r="97" spans="1:82" ht="15.75" customHeight="1" thickBot="1">
      <c r="A97" s="614"/>
      <c r="B97" s="73" t="s">
        <v>1564</v>
      </c>
      <c r="C97" s="425"/>
      <c r="D97" s="425"/>
      <c r="E97" s="161"/>
      <c r="F97" s="167"/>
      <c r="G97" s="167"/>
      <c r="H97" s="167"/>
      <c r="I97" s="167"/>
      <c r="J97" s="167"/>
      <c r="K97" s="167"/>
      <c r="L97" s="167"/>
      <c r="M97" s="167"/>
      <c r="N97" s="167"/>
      <c r="O97" s="167"/>
      <c r="P97" s="1143" t="s">
        <v>4</v>
      </c>
      <c r="Q97" s="1144"/>
      <c r="R97" s="1144"/>
      <c r="S97" s="1144"/>
      <c r="T97" s="1145"/>
      <c r="U97" s="1146" t="str">
        <f ca="1">IF(P97&lt;&gt;AA97,"",OFFSET(BA99,MATCH(1,BA99:BA101,0)-1,-1,1,1))</f>
        <v>段階1</v>
      </c>
      <c r="V97" s="1147"/>
      <c r="W97" s="1147"/>
      <c r="X97" s="1148"/>
      <c r="AA97" s="111" t="s">
        <v>4</v>
      </c>
      <c r="AB97" s="236">
        <f>IF(P97=AA97,1,0)</f>
        <v>1</v>
      </c>
      <c r="AC97" s="229">
        <v>1</v>
      </c>
      <c r="AE97" s="182" t="s">
        <v>0</v>
      </c>
      <c r="AF97" s="236">
        <f ca="1">IF(U97=AE97,1,0)</f>
        <v>1</v>
      </c>
      <c r="AG97" s="229">
        <v>1</v>
      </c>
      <c r="AI97" s="111"/>
      <c r="AS97" s="109"/>
      <c r="AT97" s="107"/>
      <c r="AZ97" s="83" t="str">
        <f>B97</f>
        <v>ア　最適運用のための予測、計測、表示等（延べ面積1万㎡以下は「記載省略可能」）</v>
      </c>
      <c r="BH97" s="674" t="s">
        <v>1686</v>
      </c>
      <c r="BI97" s="35" t="s">
        <v>2</v>
      </c>
      <c r="BJ97" s="651" t="s">
        <v>1656</v>
      </c>
      <c r="BK97" s="36"/>
      <c r="BL97" s="34"/>
      <c r="BM97" s="34"/>
      <c r="BN97" s="34"/>
      <c r="BO97" s="34"/>
      <c r="BP97" s="34"/>
      <c r="BQ97" s="210"/>
      <c r="BR97" s="210"/>
      <c r="BS97" s="210"/>
      <c r="BT97" s="210"/>
      <c r="BU97" s="210"/>
      <c r="BV97" s="210"/>
      <c r="BW97" s="210"/>
      <c r="BX97" s="210"/>
      <c r="BY97" s="210"/>
      <c r="BZ97" s="210"/>
      <c r="CA97" s="210"/>
      <c r="CB97" s="210"/>
      <c r="CC97" s="71"/>
      <c r="CD97" s="72"/>
    </row>
    <row r="98" spans="1:82" ht="15.75" customHeight="1" thickBot="1">
      <c r="A98" s="614"/>
      <c r="B98" s="594" t="s">
        <v>1497</v>
      </c>
      <c r="C98" s="428"/>
      <c r="D98" s="428"/>
      <c r="E98" s="622"/>
      <c r="F98" s="1565" t="s">
        <v>1690</v>
      </c>
      <c r="G98" s="1569"/>
      <c r="H98" s="1569"/>
      <c r="I98" s="1569"/>
      <c r="J98" s="1569"/>
      <c r="K98" s="1569"/>
      <c r="L98" s="1569"/>
      <c r="M98" s="1569"/>
      <c r="N98" s="1569"/>
      <c r="O98" s="1569"/>
      <c r="P98" s="1569"/>
      <c r="Q98" s="1569"/>
      <c r="R98" s="1569"/>
      <c r="S98" s="1569"/>
      <c r="T98" s="1569"/>
      <c r="U98" s="1569"/>
      <c r="V98" s="1569"/>
      <c r="W98" s="1569"/>
      <c r="X98" s="1570"/>
      <c r="AA98" s="230" t="s">
        <v>5</v>
      </c>
      <c r="AB98" s="236">
        <f>IF(P97=AA98,2,0)</f>
        <v>0</v>
      </c>
      <c r="AC98" s="229">
        <v>2</v>
      </c>
      <c r="AE98" s="182" t="s">
        <v>1</v>
      </c>
      <c r="AF98" s="236">
        <f ca="1">IF(U97=AE98,2,0)</f>
        <v>0</v>
      </c>
      <c r="AG98" s="229">
        <v>2</v>
      </c>
      <c r="AI98" s="115" t="s">
        <v>6</v>
      </c>
      <c r="AS98" s="118" t="str">
        <f t="shared" ref="AS98" si="10">B98</f>
        <v>(ア)エネルギーの予測に係る事項</v>
      </c>
      <c r="AT98" s="253" t="str">
        <f t="shared" ref="AT98" si="11">IF(E98="〇",1,"")</f>
        <v/>
      </c>
      <c r="AU98" s="43" t="s">
        <v>921</v>
      </c>
      <c r="AZ98" s="83" t="s">
        <v>117</v>
      </c>
      <c r="BI98" s="38" t="s">
        <v>1</v>
      </c>
      <c r="BJ98" s="211" t="s">
        <v>1657</v>
      </c>
      <c r="BK98" s="341"/>
      <c r="BL98" s="341"/>
      <c r="BM98" s="341"/>
      <c r="BN98" s="341"/>
      <c r="BO98" s="341"/>
      <c r="BP98" s="341"/>
      <c r="BQ98" s="341"/>
      <c r="BR98" s="341"/>
      <c r="BS98" s="341"/>
      <c r="BT98" s="341"/>
      <c r="BU98" s="341"/>
      <c r="BV98" s="341"/>
      <c r="BW98" s="341"/>
      <c r="BX98" s="341"/>
      <c r="BY98" s="341"/>
      <c r="BZ98" s="341"/>
      <c r="CA98" s="341"/>
      <c r="CB98" s="341"/>
      <c r="CC98" s="341"/>
      <c r="CD98" s="79"/>
    </row>
    <row r="99" spans="1:82" ht="15.75" customHeight="1" thickBot="1">
      <c r="A99" s="614"/>
      <c r="B99" s="533"/>
      <c r="C99" s="529"/>
      <c r="D99" s="529"/>
      <c r="E99" s="532"/>
      <c r="F99" s="1569"/>
      <c r="G99" s="1569"/>
      <c r="H99" s="1569"/>
      <c r="I99" s="1569"/>
      <c r="J99" s="1569"/>
      <c r="K99" s="1569"/>
      <c r="L99" s="1569"/>
      <c r="M99" s="1569"/>
      <c r="N99" s="1569"/>
      <c r="O99" s="1569"/>
      <c r="P99" s="1569"/>
      <c r="Q99" s="1569"/>
      <c r="R99" s="1569"/>
      <c r="S99" s="1569"/>
      <c r="T99" s="1569"/>
      <c r="U99" s="1569"/>
      <c r="V99" s="1569"/>
      <c r="W99" s="1569"/>
      <c r="X99" s="1570"/>
      <c r="AA99" s="231" t="s">
        <v>648</v>
      </c>
      <c r="AB99" s="236">
        <f>IF(P97=AA99,4,0)</f>
        <v>0</v>
      </c>
      <c r="AC99" s="229">
        <v>4</v>
      </c>
      <c r="AE99" s="181" t="s">
        <v>2</v>
      </c>
      <c r="AF99" s="236">
        <f ca="1">IF(U97=AE99,3,0)</f>
        <v>0</v>
      </c>
      <c r="AG99" s="229">
        <v>3</v>
      </c>
      <c r="AS99" s="109"/>
      <c r="AT99" s="107"/>
      <c r="AZ99" s="67" t="s">
        <v>0</v>
      </c>
      <c r="BA99" s="69">
        <f>IF(SUM(BA100:BA101)=0,1,0)</f>
        <v>1</v>
      </c>
      <c r="BI99" s="33" t="s">
        <v>0</v>
      </c>
      <c r="BJ99" s="152" t="s">
        <v>1626</v>
      </c>
      <c r="BK99" s="17"/>
      <c r="BL99" s="25"/>
      <c r="BM99" s="25"/>
      <c r="BN99" s="25"/>
      <c r="BO99" s="25"/>
      <c r="BP99" s="25"/>
      <c r="BQ99" s="27"/>
      <c r="BR99" s="27"/>
      <c r="BS99" s="27"/>
      <c r="BT99" s="27"/>
      <c r="BU99" s="27"/>
      <c r="BV99" s="27"/>
      <c r="BW99" s="27"/>
      <c r="BX99" s="27"/>
      <c r="BY99" s="27"/>
      <c r="BZ99" s="27"/>
      <c r="CA99" s="27"/>
      <c r="CB99" s="27"/>
      <c r="CC99" s="70"/>
      <c r="CD99" s="24"/>
    </row>
    <row r="100" spans="1:82" ht="15.75" customHeight="1" thickBot="1">
      <c r="A100" s="614"/>
      <c r="B100" s="594" t="s">
        <v>517</v>
      </c>
      <c r="C100" s="428"/>
      <c r="D100" s="428"/>
      <c r="E100" s="622"/>
      <c r="F100" s="1555" t="s">
        <v>1509</v>
      </c>
      <c r="G100" s="1571"/>
      <c r="H100" s="1571"/>
      <c r="I100" s="1571"/>
      <c r="J100" s="1571"/>
      <c r="K100" s="1571"/>
      <c r="L100" s="1571"/>
      <c r="M100" s="1571"/>
      <c r="N100" s="1571"/>
      <c r="O100" s="1571"/>
      <c r="P100" s="1571"/>
      <c r="Q100" s="1571"/>
      <c r="R100" s="1571"/>
      <c r="S100" s="1571"/>
      <c r="T100" s="1571"/>
      <c r="U100" s="1571"/>
      <c r="V100" s="1571"/>
      <c r="W100" s="1571"/>
      <c r="X100" s="1572"/>
      <c r="Y100" s="63"/>
      <c r="AA100" s="229" t="s">
        <v>647</v>
      </c>
      <c r="AB100" s="237">
        <f>SUM(AB97:AB99)</f>
        <v>1</v>
      </c>
      <c r="AE100" s="229" t="s">
        <v>647</v>
      </c>
      <c r="AF100" s="237">
        <f ca="1">IF(SUM(AF96:AF99)=0,"",(SUM(AF96:AF99)))</f>
        <v>1</v>
      </c>
      <c r="AS100" s="118" t="str">
        <f t="shared" ref="AS100" si="12">B100</f>
        <v>(イ)エネルギーの計測に係る事項</v>
      </c>
      <c r="AT100" s="253" t="str">
        <f t="shared" ref="AT100" si="13">IF(E100="〇",1,"")</f>
        <v/>
      </c>
      <c r="AU100" s="43" t="s">
        <v>921</v>
      </c>
      <c r="AZ100" s="64" t="s">
        <v>1</v>
      </c>
      <c r="BA100" s="84">
        <f>IF(AND(AT109&gt;=2,AT109&lt;=3),1,0)</f>
        <v>0</v>
      </c>
    </row>
    <row r="101" spans="1:82" ht="15.75" customHeight="1" thickBot="1">
      <c r="A101" s="614"/>
      <c r="B101" s="533"/>
      <c r="C101" s="529"/>
      <c r="D101" s="529"/>
      <c r="E101" s="532"/>
      <c r="F101" s="1573"/>
      <c r="G101" s="1573"/>
      <c r="H101" s="1573"/>
      <c r="I101" s="1573"/>
      <c r="J101" s="1573"/>
      <c r="K101" s="1573"/>
      <c r="L101" s="1573"/>
      <c r="M101" s="1573"/>
      <c r="N101" s="1573"/>
      <c r="O101" s="1573"/>
      <c r="P101" s="1573"/>
      <c r="Q101" s="1573"/>
      <c r="R101" s="1573"/>
      <c r="S101" s="1573"/>
      <c r="T101" s="1573"/>
      <c r="U101" s="1573"/>
      <c r="V101" s="1573"/>
      <c r="W101" s="1573"/>
      <c r="X101" s="1574"/>
      <c r="AS101" s="109"/>
      <c r="AT101" s="107"/>
      <c r="AZ101" s="66" t="s">
        <v>2</v>
      </c>
      <c r="BA101" s="86">
        <f>IF(AT109&gt;=4,1,0)</f>
        <v>0</v>
      </c>
    </row>
    <row r="102" spans="1:82" ht="15.75" customHeight="1" thickBot="1">
      <c r="A102" s="616"/>
      <c r="B102" s="599"/>
      <c r="C102" s="61"/>
      <c r="D102" s="61"/>
      <c r="E102" s="622"/>
      <c r="F102" s="1231" t="s">
        <v>1561</v>
      </c>
      <c r="G102" s="1231"/>
      <c r="H102" s="1231"/>
      <c r="I102" s="1231"/>
      <c r="J102" s="1231"/>
      <c r="K102" s="1231"/>
      <c r="L102" s="1231"/>
      <c r="M102" s="1231"/>
      <c r="N102" s="1231"/>
      <c r="O102" s="1231"/>
      <c r="P102" s="1231"/>
      <c r="Q102" s="1231"/>
      <c r="R102" s="1231"/>
      <c r="S102" s="1231"/>
      <c r="T102" s="1231"/>
      <c r="U102" s="1231"/>
      <c r="V102" s="1231"/>
      <c r="W102" s="1231"/>
      <c r="X102" s="1232"/>
      <c r="Y102" s="63"/>
      <c r="AS102" s="118">
        <f t="shared" ref="AS102" si="14">B102</f>
        <v>0</v>
      </c>
      <c r="AT102" s="253" t="str">
        <f t="shared" ref="AT102" si="15">IF(E102="〇",1,"")</f>
        <v/>
      </c>
      <c r="AU102" s="43" t="s">
        <v>921</v>
      </c>
    </row>
    <row r="103" spans="1:82" ht="15.75" customHeight="1" thickBot="1">
      <c r="A103" s="614"/>
      <c r="B103" s="599"/>
      <c r="C103" s="61"/>
      <c r="D103" s="61"/>
      <c r="E103" s="532"/>
      <c r="F103" s="1292"/>
      <c r="G103" s="1292"/>
      <c r="H103" s="1292"/>
      <c r="I103" s="1292"/>
      <c r="J103" s="1292"/>
      <c r="K103" s="1292"/>
      <c r="L103" s="1292"/>
      <c r="M103" s="1292"/>
      <c r="N103" s="1292"/>
      <c r="O103" s="1292"/>
      <c r="P103" s="1292"/>
      <c r="Q103" s="1292"/>
      <c r="R103" s="1292"/>
      <c r="S103" s="1292"/>
      <c r="T103" s="1292"/>
      <c r="U103" s="1292"/>
      <c r="V103" s="1292"/>
      <c r="W103" s="1292"/>
      <c r="X103" s="1293"/>
      <c r="AS103" s="109"/>
      <c r="AT103" s="107"/>
    </row>
    <row r="104" spans="1:82" ht="15.75" customHeight="1" thickBot="1">
      <c r="A104" s="614"/>
      <c r="B104" s="599"/>
      <c r="C104" s="61"/>
      <c r="D104" s="61"/>
      <c r="E104" s="622"/>
      <c r="F104" s="1565" t="s">
        <v>1691</v>
      </c>
      <c r="G104" s="1565"/>
      <c r="H104" s="1565"/>
      <c r="I104" s="1565"/>
      <c r="J104" s="1565"/>
      <c r="K104" s="1565"/>
      <c r="L104" s="1565"/>
      <c r="M104" s="1565"/>
      <c r="N104" s="1565"/>
      <c r="O104" s="1565"/>
      <c r="P104" s="1565"/>
      <c r="Q104" s="1565"/>
      <c r="R104" s="1565"/>
      <c r="S104" s="1565"/>
      <c r="T104" s="1565"/>
      <c r="U104" s="1565"/>
      <c r="V104" s="1565"/>
      <c r="W104" s="1565"/>
      <c r="X104" s="1566"/>
      <c r="AS104" s="118">
        <f t="shared" ref="AS104" si="16">B104</f>
        <v>0</v>
      </c>
      <c r="AT104" s="253" t="str">
        <f t="shared" ref="AT104" si="17">IF(E104="〇",1,"")</f>
        <v/>
      </c>
      <c r="AU104" s="43" t="s">
        <v>921</v>
      </c>
    </row>
    <row r="105" spans="1:82" ht="15.75" customHeight="1" thickBot="1">
      <c r="A105" s="614"/>
      <c r="B105" s="599"/>
      <c r="C105" s="61"/>
      <c r="D105" s="61"/>
      <c r="E105" s="532"/>
      <c r="F105" s="1565"/>
      <c r="G105" s="1565"/>
      <c r="H105" s="1565"/>
      <c r="I105" s="1565"/>
      <c r="J105" s="1565"/>
      <c r="K105" s="1565"/>
      <c r="L105" s="1565"/>
      <c r="M105" s="1565"/>
      <c r="N105" s="1565"/>
      <c r="O105" s="1565"/>
      <c r="P105" s="1565"/>
      <c r="Q105" s="1565"/>
      <c r="R105" s="1565"/>
      <c r="S105" s="1565"/>
      <c r="T105" s="1565"/>
      <c r="U105" s="1565"/>
      <c r="V105" s="1565"/>
      <c r="W105" s="1565"/>
      <c r="X105" s="1566"/>
      <c r="AS105" s="109"/>
      <c r="AT105" s="107"/>
    </row>
    <row r="106" spans="1:82" ht="15.75" customHeight="1">
      <c r="A106" s="614"/>
      <c r="B106" s="594" t="s">
        <v>1510</v>
      </c>
      <c r="C106" s="428"/>
      <c r="D106" s="428"/>
      <c r="E106" s="618"/>
      <c r="F106" s="200" t="s">
        <v>1562</v>
      </c>
      <c r="G106" s="189"/>
      <c r="H106" s="189"/>
      <c r="I106" s="189"/>
      <c r="J106" s="189"/>
      <c r="K106" s="189"/>
      <c r="L106" s="189"/>
      <c r="M106" s="189"/>
      <c r="N106" s="189"/>
      <c r="O106" s="189"/>
      <c r="P106" s="189"/>
      <c r="Q106" s="189"/>
      <c r="R106" s="189"/>
      <c r="S106" s="189"/>
      <c r="T106" s="189"/>
      <c r="U106" s="189"/>
      <c r="V106" s="189"/>
      <c r="W106" s="189"/>
      <c r="X106" s="525"/>
      <c r="AS106" s="118" t="str">
        <f t="shared" ref="AS106:AS107" si="18">B106</f>
        <v>(ウ)エネルギー表示等に係る事項</v>
      </c>
      <c r="AT106" s="253" t="str">
        <f t="shared" ref="AT106:AT107" si="19">IF(E106="〇",1,"")</f>
        <v/>
      </c>
      <c r="AU106" s="43" t="s">
        <v>921</v>
      </c>
    </row>
    <row r="107" spans="1:82" ht="15.75" customHeight="1">
      <c r="A107" s="614"/>
      <c r="B107" s="125"/>
      <c r="C107" s="61"/>
      <c r="D107" s="61"/>
      <c r="E107" s="620"/>
      <c r="F107" s="1231" t="s">
        <v>1563</v>
      </c>
      <c r="G107" s="1231"/>
      <c r="H107" s="1231"/>
      <c r="I107" s="1231"/>
      <c r="J107" s="1231"/>
      <c r="K107" s="1231"/>
      <c r="L107" s="1231"/>
      <c r="M107" s="1231"/>
      <c r="N107" s="1231"/>
      <c r="O107" s="1231"/>
      <c r="P107" s="1231"/>
      <c r="Q107" s="1231"/>
      <c r="R107" s="1231"/>
      <c r="S107" s="1231"/>
      <c r="T107" s="1231"/>
      <c r="U107" s="1231"/>
      <c r="V107" s="1231"/>
      <c r="W107" s="1231"/>
      <c r="X107" s="1232"/>
      <c r="AS107" s="118">
        <f t="shared" si="18"/>
        <v>0</v>
      </c>
      <c r="AT107" s="253" t="str">
        <f t="shared" si="19"/>
        <v/>
      </c>
      <c r="AU107" s="43" t="s">
        <v>921</v>
      </c>
    </row>
    <row r="108" spans="1:82" ht="15.75" customHeight="1" thickBot="1">
      <c r="A108" s="614"/>
      <c r="B108" s="163"/>
      <c r="C108" s="154"/>
      <c r="D108" s="154"/>
      <c r="E108" s="628"/>
      <c r="F108" s="1549" t="s">
        <v>1692</v>
      </c>
      <c r="G108" s="1549"/>
      <c r="H108" s="1549"/>
      <c r="I108" s="1549"/>
      <c r="J108" s="1549"/>
      <c r="K108" s="1549"/>
      <c r="L108" s="1549"/>
      <c r="M108" s="1549"/>
      <c r="N108" s="1549"/>
      <c r="O108" s="1549"/>
      <c r="P108" s="1549"/>
      <c r="Q108" s="1549"/>
      <c r="R108" s="1549"/>
      <c r="S108" s="1549"/>
      <c r="T108" s="1549"/>
      <c r="U108" s="1549"/>
      <c r="V108" s="1549"/>
      <c r="W108" s="1549"/>
      <c r="X108" s="1550"/>
      <c r="AS108" s="118">
        <f>B109</f>
        <v>0</v>
      </c>
      <c r="AT108" s="253" t="str">
        <f t="shared" ref="AT108" si="20">IF(E108="〇",1,"")</f>
        <v/>
      </c>
      <c r="AU108" s="43" t="s">
        <v>921</v>
      </c>
    </row>
    <row r="109" spans="1:82" ht="15.75" customHeight="1">
      <c r="A109" s="614"/>
      <c r="B109" s="429"/>
      <c r="C109" s="430"/>
      <c r="D109" s="430"/>
      <c r="E109" s="534"/>
      <c r="F109" s="1567"/>
      <c r="G109" s="1567"/>
      <c r="H109" s="1567"/>
      <c r="I109" s="1567"/>
      <c r="J109" s="1567"/>
      <c r="K109" s="1567"/>
      <c r="L109" s="1567"/>
      <c r="M109" s="1567"/>
      <c r="N109" s="1567"/>
      <c r="O109" s="1567"/>
      <c r="P109" s="1567"/>
      <c r="Q109" s="1567"/>
      <c r="R109" s="1567"/>
      <c r="S109" s="1567"/>
      <c r="T109" s="1567"/>
      <c r="U109" s="1567"/>
      <c r="V109" s="1567"/>
      <c r="W109" s="1567"/>
      <c r="X109" s="1568"/>
      <c r="Z109" s="83"/>
      <c r="AA109" s="83"/>
      <c r="AB109" s="83"/>
      <c r="AC109" s="83"/>
      <c r="AD109" s="83"/>
      <c r="AE109" s="83"/>
      <c r="AF109" s="83"/>
      <c r="AG109" s="83"/>
      <c r="AH109" s="83"/>
      <c r="AI109" s="83"/>
      <c r="AJ109" s="83"/>
      <c r="AK109" s="83"/>
      <c r="AL109" s="83"/>
      <c r="AM109" s="83"/>
      <c r="AO109" s="83"/>
      <c r="AS109" s="109" t="s">
        <v>415</v>
      </c>
      <c r="AT109" s="107">
        <f>SUM(AT98:AT108)</f>
        <v>0</v>
      </c>
      <c r="AU109" s="83"/>
    </row>
    <row r="110" spans="1:82" ht="8.25" customHeight="1">
      <c r="B110" s="535"/>
      <c r="C110" s="535"/>
      <c r="D110" s="535"/>
      <c r="E110" s="526"/>
      <c r="F110" s="526"/>
      <c r="G110" s="526"/>
      <c r="H110" s="526"/>
      <c r="I110" s="526"/>
      <c r="J110" s="526"/>
      <c r="K110" s="526"/>
      <c r="L110" s="526"/>
      <c r="M110" s="526"/>
      <c r="N110" s="526"/>
      <c r="O110" s="526"/>
      <c r="P110" s="526"/>
      <c r="Q110" s="526"/>
      <c r="R110" s="526"/>
      <c r="S110" s="526"/>
      <c r="T110" s="526"/>
      <c r="U110" s="526"/>
      <c r="V110" s="526"/>
      <c r="W110" s="526"/>
      <c r="X110" s="526"/>
      <c r="AS110" s="83"/>
      <c r="AT110" s="83"/>
    </row>
    <row r="111" spans="1:82" ht="15.75" customHeight="1">
      <c r="A111" s="185"/>
      <c r="B111" s="1355" t="s">
        <v>560</v>
      </c>
      <c r="C111" s="1356"/>
      <c r="D111" s="1356"/>
      <c r="E111" s="1356"/>
      <c r="F111" s="1356"/>
      <c r="G111" s="1356"/>
      <c r="H111" s="1356"/>
      <c r="I111" s="1356"/>
      <c r="J111" s="1356"/>
      <c r="K111" s="1356"/>
      <c r="L111" s="1356"/>
      <c r="M111" s="1356"/>
      <c r="N111" s="1356"/>
      <c r="O111" s="1356"/>
      <c r="P111" s="1356"/>
      <c r="Q111" s="1356"/>
      <c r="R111" s="1356"/>
      <c r="S111" s="1356"/>
      <c r="T111" s="1356"/>
      <c r="U111" s="1356"/>
      <c r="V111" s="1356"/>
      <c r="W111" s="1356"/>
      <c r="X111" s="1357"/>
      <c r="AF111" s="236"/>
      <c r="AS111" s="109"/>
      <c r="AT111" s="107"/>
    </row>
    <row r="112" spans="1:82" ht="15.75" customHeight="1" thickBot="1">
      <c r="A112" s="185"/>
      <c r="B112" s="1277" t="s">
        <v>1353</v>
      </c>
      <c r="C112" s="1229"/>
      <c r="D112" s="1229"/>
      <c r="E112" s="1229"/>
      <c r="F112" s="1229"/>
      <c r="G112" s="1229"/>
      <c r="H112" s="1229"/>
      <c r="I112" s="1229"/>
      <c r="J112" s="1229"/>
      <c r="K112" s="1229"/>
      <c r="L112" s="1229"/>
      <c r="M112" s="1229"/>
      <c r="N112" s="1229"/>
      <c r="O112" s="1229"/>
      <c r="P112" s="1229"/>
      <c r="Q112" s="1229"/>
      <c r="R112" s="1229"/>
      <c r="S112" s="1229"/>
      <c r="T112" s="1229"/>
      <c r="U112" s="1229"/>
      <c r="V112" s="1229"/>
      <c r="W112" s="1229"/>
      <c r="X112" s="1230"/>
      <c r="AE112" s="248"/>
      <c r="AF112" s="236">
        <v>0</v>
      </c>
      <c r="AG112" s="229">
        <v>0</v>
      </c>
      <c r="AS112" s="109"/>
      <c r="AT112" s="107"/>
    </row>
    <row r="113" spans="1:82" ht="15.75" customHeight="1" thickBot="1">
      <c r="A113" s="185"/>
      <c r="B113" s="73" t="s">
        <v>1530</v>
      </c>
      <c r="C113" s="425"/>
      <c r="D113" s="425"/>
      <c r="E113" s="161"/>
      <c r="F113" s="167"/>
      <c r="G113" s="167"/>
      <c r="H113" s="167"/>
      <c r="I113" s="167"/>
      <c r="J113" s="167"/>
      <c r="K113" s="167"/>
      <c r="L113" s="167"/>
      <c r="M113" s="167"/>
      <c r="N113" s="167"/>
      <c r="O113" s="167"/>
      <c r="P113" s="1143" t="s">
        <v>4</v>
      </c>
      <c r="Q113" s="1144"/>
      <c r="R113" s="1144"/>
      <c r="S113" s="1144"/>
      <c r="T113" s="1145"/>
      <c r="U113" s="1146" t="str">
        <f ca="1">IF(P113&lt;&gt;AA113,"",OFFSET(BA115,MATCH(1,BA115:BA117,0)-1,-1,1,1))</f>
        <v>段階1</v>
      </c>
      <c r="V113" s="1147"/>
      <c r="W113" s="1147"/>
      <c r="X113" s="1148"/>
      <c r="AA113" s="111" t="s">
        <v>4</v>
      </c>
      <c r="AB113" s="236">
        <f>IF(P113=AA113,1,0)</f>
        <v>1</v>
      </c>
      <c r="AC113" s="229">
        <v>1</v>
      </c>
      <c r="AE113" s="182" t="s">
        <v>0</v>
      </c>
      <c r="AF113" s="236">
        <f ca="1">IF(U113=AE113,1,0)</f>
        <v>1</v>
      </c>
      <c r="AG113" s="229">
        <v>1</v>
      </c>
      <c r="AI113" s="111"/>
      <c r="AS113" s="109"/>
      <c r="AT113" s="107"/>
      <c r="AZ113" s="83" t="str">
        <f>B113</f>
        <v>ア　躯体材料におけるリサイクル材の利用</v>
      </c>
      <c r="BH113" s="674" t="s">
        <v>1686</v>
      </c>
      <c r="BI113" s="35" t="s">
        <v>2</v>
      </c>
      <c r="BJ113" s="447" t="s">
        <v>1646</v>
      </c>
      <c r="BK113" s="36"/>
      <c r="BL113" s="34"/>
      <c r="BM113" s="34"/>
      <c r="BN113" s="34"/>
      <c r="BO113" s="34"/>
      <c r="BP113" s="34"/>
      <c r="BQ113" s="210"/>
      <c r="BR113" s="210"/>
      <c r="BS113" s="210"/>
      <c r="BT113" s="210"/>
      <c r="BU113" s="210"/>
      <c r="BV113" s="210"/>
      <c r="BW113" s="210"/>
      <c r="BX113" s="210"/>
      <c r="BY113" s="210"/>
      <c r="BZ113" s="210"/>
      <c r="CA113" s="210"/>
      <c r="CB113" s="210"/>
      <c r="CC113" s="71"/>
      <c r="CD113" s="72"/>
    </row>
    <row r="114" spans="1:82" ht="15.75" customHeight="1" thickBot="1">
      <c r="A114" s="185"/>
      <c r="B114" s="427" t="s">
        <v>508</v>
      </c>
      <c r="C114" s="536"/>
      <c r="D114" s="536"/>
      <c r="E114" s="618"/>
      <c r="F114" s="1350" t="s">
        <v>119</v>
      </c>
      <c r="G114" s="1296"/>
      <c r="H114" s="1296"/>
      <c r="I114" s="1296"/>
      <c r="J114" s="1296"/>
      <c r="K114" s="1296"/>
      <c r="L114" s="1296"/>
      <c r="M114" s="1296"/>
      <c r="N114" s="1296"/>
      <c r="O114" s="1296"/>
      <c r="P114" s="1296"/>
      <c r="Q114" s="1296"/>
      <c r="R114" s="1296"/>
      <c r="S114" s="1296"/>
      <c r="T114" s="1296"/>
      <c r="U114" s="1296"/>
      <c r="V114" s="1296"/>
      <c r="W114" s="1296"/>
      <c r="X114" s="1297"/>
      <c r="AA114" s="230" t="s">
        <v>5</v>
      </c>
      <c r="AB114" s="236">
        <f>IF(P113=AA114,2,0)</f>
        <v>0</v>
      </c>
      <c r="AC114" s="229">
        <v>2</v>
      </c>
      <c r="AE114" s="182" t="s">
        <v>1</v>
      </c>
      <c r="AF114" s="236">
        <f ca="1">IF(U113=AE114,2,0)</f>
        <v>0</v>
      </c>
      <c r="AG114" s="229">
        <v>2</v>
      </c>
      <c r="AI114" s="115" t="s">
        <v>6</v>
      </c>
      <c r="AS114" s="118" t="str">
        <f t="shared" ref="AS114:AS122" si="21">B114</f>
        <v>(ア)グリーン購入法の特定調達品目</v>
      </c>
      <c r="AT114" s="253" t="str">
        <f t="shared" ref="AT114:AT122" si="22">IF(E114="〇",1,"")</f>
        <v/>
      </c>
      <c r="AU114" s="43" t="s">
        <v>921</v>
      </c>
      <c r="AZ114" s="83" t="s">
        <v>117</v>
      </c>
      <c r="BI114" s="15" t="s">
        <v>1</v>
      </c>
      <c r="BJ114" s="151" t="s">
        <v>1647</v>
      </c>
      <c r="BK114" s="32"/>
      <c r="BL114" s="16"/>
      <c r="BM114" s="16"/>
      <c r="BN114" s="16"/>
      <c r="BO114" s="16"/>
      <c r="BP114" s="16"/>
      <c r="BQ114" s="26"/>
      <c r="BR114" s="26"/>
      <c r="BS114" s="26"/>
      <c r="BT114" s="26"/>
      <c r="BU114" s="26"/>
      <c r="BV114" s="26"/>
      <c r="BW114" s="26"/>
      <c r="BX114" s="26"/>
      <c r="BY114" s="26"/>
      <c r="BZ114" s="26"/>
      <c r="CA114" s="26"/>
      <c r="CB114" s="26"/>
      <c r="CC114" s="22"/>
      <c r="CD114" s="23"/>
    </row>
    <row r="115" spans="1:82" ht="15.75" customHeight="1" thickBot="1">
      <c r="A115" s="185"/>
      <c r="B115" s="537"/>
      <c r="C115" s="536"/>
      <c r="D115" s="536"/>
      <c r="E115" s="620"/>
      <c r="F115" s="1346" t="s">
        <v>505</v>
      </c>
      <c r="G115" s="1347"/>
      <c r="H115" s="1347"/>
      <c r="I115" s="1347"/>
      <c r="J115" s="1347"/>
      <c r="K115" s="1347"/>
      <c r="L115" s="1347"/>
      <c r="M115" s="1347"/>
      <c r="N115" s="1347"/>
      <c r="O115" s="1347"/>
      <c r="P115" s="1347"/>
      <c r="Q115" s="1347"/>
      <c r="R115" s="1347"/>
      <c r="S115" s="1347"/>
      <c r="T115" s="1347"/>
      <c r="U115" s="1347"/>
      <c r="V115" s="1347"/>
      <c r="W115" s="1347"/>
      <c r="X115" s="1348"/>
      <c r="AA115" s="231" t="s">
        <v>648</v>
      </c>
      <c r="AB115" s="236">
        <f>IF(P113=AA115,4,0)</f>
        <v>0</v>
      </c>
      <c r="AC115" s="229">
        <v>4</v>
      </c>
      <c r="AE115" s="181" t="s">
        <v>2</v>
      </c>
      <c r="AF115" s="236">
        <f ca="1">IF(U113=AE115,3,0)</f>
        <v>0</v>
      </c>
      <c r="AG115" s="229">
        <v>3</v>
      </c>
      <c r="AS115" s="118">
        <f t="shared" si="21"/>
        <v>0</v>
      </c>
      <c r="AT115" s="253" t="str">
        <f t="shared" si="22"/>
        <v/>
      </c>
      <c r="AU115" s="43" t="s">
        <v>921</v>
      </c>
      <c r="AZ115" s="67" t="s">
        <v>0</v>
      </c>
      <c r="BA115" s="69">
        <f>IF(SUM(BA116:BA117)=0,1,0)</f>
        <v>1</v>
      </c>
      <c r="BI115" s="33" t="s">
        <v>0</v>
      </c>
      <c r="BJ115" s="152" t="s">
        <v>1629</v>
      </c>
      <c r="BK115" s="17"/>
      <c r="BL115" s="25"/>
      <c r="BM115" s="25"/>
      <c r="BN115" s="25"/>
      <c r="BO115" s="25"/>
      <c r="BP115" s="25"/>
      <c r="BQ115" s="27"/>
      <c r="BR115" s="27"/>
      <c r="BS115" s="27"/>
      <c r="BT115" s="27"/>
      <c r="BU115" s="27"/>
      <c r="BV115" s="27"/>
      <c r="BW115" s="27"/>
      <c r="BX115" s="27"/>
      <c r="BY115" s="27"/>
      <c r="BZ115" s="27"/>
      <c r="CA115" s="27"/>
      <c r="CB115" s="27"/>
      <c r="CC115" s="70"/>
      <c r="CD115" s="24"/>
    </row>
    <row r="116" spans="1:82" ht="15.75" customHeight="1">
      <c r="A116" s="185"/>
      <c r="B116" s="537"/>
      <c r="C116" s="536"/>
      <c r="D116" s="536"/>
      <c r="E116" s="620"/>
      <c r="F116" s="1349" t="s">
        <v>120</v>
      </c>
      <c r="G116" s="1302"/>
      <c r="H116" s="1302"/>
      <c r="I116" s="1302"/>
      <c r="J116" s="1302"/>
      <c r="K116" s="1302"/>
      <c r="L116" s="1302"/>
      <c r="M116" s="1302"/>
      <c r="N116" s="1302"/>
      <c r="O116" s="1302"/>
      <c r="P116" s="1302"/>
      <c r="Q116" s="1302"/>
      <c r="R116" s="1302"/>
      <c r="S116" s="1302"/>
      <c r="T116" s="1302"/>
      <c r="U116" s="1302"/>
      <c r="V116" s="1302"/>
      <c r="W116" s="1302"/>
      <c r="X116" s="1303"/>
      <c r="AA116" s="229" t="s">
        <v>647</v>
      </c>
      <c r="AB116" s="237">
        <f>SUM(AB113:AB115)</f>
        <v>1</v>
      </c>
      <c r="AE116" s="229" t="s">
        <v>647</v>
      </c>
      <c r="AF116" s="237">
        <f ca="1">IF(SUM(AF112:AF115)=0,"",(SUM(AF112:AF115)))</f>
        <v>1</v>
      </c>
      <c r="AS116" s="118">
        <f t="shared" si="21"/>
        <v>0</v>
      </c>
      <c r="AT116" s="253" t="str">
        <f t="shared" si="22"/>
        <v/>
      </c>
      <c r="AU116" s="43" t="s">
        <v>921</v>
      </c>
      <c r="AZ116" s="64" t="s">
        <v>1</v>
      </c>
      <c r="BA116" s="84">
        <f>IF(AT123=1,1,0)</f>
        <v>0</v>
      </c>
    </row>
    <row r="117" spans="1:82" ht="15.75" customHeight="1">
      <c r="A117" s="185"/>
      <c r="B117" s="537"/>
      <c r="C117" s="536"/>
      <c r="D117" s="536"/>
      <c r="E117" s="620"/>
      <c r="F117" s="1221" t="s">
        <v>121</v>
      </c>
      <c r="G117" s="1222"/>
      <c r="H117" s="1222"/>
      <c r="I117" s="1222"/>
      <c r="J117" s="1222"/>
      <c r="K117" s="1222"/>
      <c r="L117" s="1222"/>
      <c r="M117" s="1222"/>
      <c r="N117" s="1222"/>
      <c r="O117" s="1222"/>
      <c r="P117" s="1222"/>
      <c r="Q117" s="1222"/>
      <c r="R117" s="1222"/>
      <c r="S117" s="1222"/>
      <c r="T117" s="1222"/>
      <c r="U117" s="1222"/>
      <c r="V117" s="1222"/>
      <c r="W117" s="1222"/>
      <c r="X117" s="1223"/>
      <c r="AS117" s="118">
        <f t="shared" si="21"/>
        <v>0</v>
      </c>
      <c r="AT117" s="253" t="str">
        <f t="shared" si="22"/>
        <v/>
      </c>
      <c r="AU117" s="43" t="s">
        <v>921</v>
      </c>
      <c r="AZ117" s="66" t="s">
        <v>2</v>
      </c>
      <c r="BA117" s="86">
        <f>IF(AT123&gt;=2,1,0)</f>
        <v>0</v>
      </c>
    </row>
    <row r="118" spans="1:82" ht="15.75" customHeight="1">
      <c r="A118" s="185"/>
      <c r="B118" s="537"/>
      <c r="C118" s="536"/>
      <c r="D118" s="536"/>
      <c r="E118" s="620"/>
      <c r="F118" s="1350" t="s">
        <v>122</v>
      </c>
      <c r="G118" s="1296"/>
      <c r="H118" s="1296"/>
      <c r="I118" s="1296"/>
      <c r="J118" s="1296"/>
      <c r="K118" s="1296"/>
      <c r="L118" s="1296"/>
      <c r="M118" s="1296"/>
      <c r="N118" s="1296"/>
      <c r="O118" s="1296"/>
      <c r="P118" s="1296"/>
      <c r="Q118" s="1296"/>
      <c r="R118" s="1296"/>
      <c r="S118" s="1296"/>
      <c r="T118" s="1296"/>
      <c r="U118" s="1296"/>
      <c r="V118" s="1296"/>
      <c r="W118" s="904"/>
      <c r="X118" s="905"/>
      <c r="AS118" s="118">
        <f t="shared" si="21"/>
        <v>0</v>
      </c>
      <c r="AT118" s="253" t="str">
        <f t="shared" si="22"/>
        <v/>
      </c>
      <c r="AU118" s="43" t="s">
        <v>921</v>
      </c>
    </row>
    <row r="119" spans="1:82" ht="15.75" customHeight="1">
      <c r="A119" s="185"/>
      <c r="B119" s="537"/>
      <c r="C119" s="536"/>
      <c r="D119" s="536"/>
      <c r="E119" s="620"/>
      <c r="F119" s="1346" t="s">
        <v>423</v>
      </c>
      <c r="G119" s="1347"/>
      <c r="H119" s="1347"/>
      <c r="I119" s="1347"/>
      <c r="J119" s="1347"/>
      <c r="K119" s="1347"/>
      <c r="L119" s="1347"/>
      <c r="M119" s="1347"/>
      <c r="N119" s="1347"/>
      <c r="O119" s="1347"/>
      <c r="P119" s="1347"/>
      <c r="Q119" s="1347"/>
      <c r="R119" s="1347"/>
      <c r="S119" s="1347"/>
      <c r="T119" s="1347"/>
      <c r="U119" s="1347"/>
      <c r="V119" s="1347"/>
      <c r="W119" s="1347"/>
      <c r="X119" s="1348"/>
      <c r="AS119" s="118">
        <f t="shared" si="21"/>
        <v>0</v>
      </c>
      <c r="AT119" s="253" t="str">
        <f t="shared" si="22"/>
        <v/>
      </c>
      <c r="AU119" s="43" t="s">
        <v>921</v>
      </c>
    </row>
    <row r="120" spans="1:82" ht="15.75" customHeight="1" thickBot="1">
      <c r="A120" s="185"/>
      <c r="B120" s="538"/>
      <c r="C120" s="539"/>
      <c r="D120" s="539"/>
      <c r="E120" s="628"/>
      <c r="F120" s="1351" t="s">
        <v>371</v>
      </c>
      <c r="G120" s="1321"/>
      <c r="H120" s="1321"/>
      <c r="I120" s="1321"/>
      <c r="J120" s="1321"/>
      <c r="K120" s="1321"/>
      <c r="L120" s="1321"/>
      <c r="M120" s="1321"/>
      <c r="N120" s="1321"/>
      <c r="O120" s="1321"/>
      <c r="P120" s="1321"/>
      <c r="Q120" s="1321"/>
      <c r="R120" s="1321"/>
      <c r="S120" s="1321"/>
      <c r="T120" s="1321"/>
      <c r="U120" s="1321"/>
      <c r="V120" s="1321"/>
      <c r="W120" s="1321"/>
      <c r="X120" s="1322"/>
      <c r="AS120" s="118">
        <f t="shared" si="21"/>
        <v>0</v>
      </c>
      <c r="AT120" s="253" t="str">
        <f t="shared" si="22"/>
        <v/>
      </c>
      <c r="AU120" s="43" t="s">
        <v>921</v>
      </c>
    </row>
    <row r="121" spans="1:82" ht="15.75" customHeight="1">
      <c r="A121" s="185"/>
      <c r="B121" s="1554" t="s">
        <v>1580</v>
      </c>
      <c r="C121" s="1555"/>
      <c r="D121" s="1557"/>
      <c r="E121" s="618"/>
      <c r="F121" s="1324" t="s">
        <v>1498</v>
      </c>
      <c r="G121" s="1284"/>
      <c r="H121" s="1284"/>
      <c r="I121" s="1284"/>
      <c r="J121" s="1284"/>
      <c r="K121" s="1284"/>
      <c r="L121" s="1284"/>
      <c r="M121" s="1284"/>
      <c r="N121" s="1284"/>
      <c r="O121" s="1284"/>
      <c r="P121" s="1284"/>
      <c r="Q121" s="1284"/>
      <c r="R121" s="1284"/>
      <c r="S121" s="1284"/>
      <c r="T121" s="1284"/>
      <c r="U121" s="1284"/>
      <c r="V121" s="1284"/>
      <c r="W121" s="1284"/>
      <c r="X121" s="1319"/>
      <c r="AS121" s="118" t="str">
        <f t="shared" si="21"/>
        <v>(イ)東京都環境物品等調達方針（公共工事）
の特別品目</v>
      </c>
      <c r="AT121" s="253" t="str">
        <f t="shared" si="22"/>
        <v/>
      </c>
      <c r="AU121" s="43" t="s">
        <v>921</v>
      </c>
    </row>
    <row r="122" spans="1:82" ht="15.75" customHeight="1" thickBot="1">
      <c r="A122" s="185"/>
      <c r="B122" s="1556"/>
      <c r="C122" s="1233"/>
      <c r="D122" s="1558"/>
      <c r="E122" s="628"/>
      <c r="F122" s="1325" t="s">
        <v>1499</v>
      </c>
      <c r="G122" s="1326"/>
      <c r="H122" s="1326"/>
      <c r="I122" s="1326"/>
      <c r="J122" s="1326"/>
      <c r="K122" s="1326"/>
      <c r="L122" s="1326"/>
      <c r="M122" s="1326"/>
      <c r="N122" s="1326"/>
      <c r="O122" s="1326"/>
      <c r="P122" s="1326"/>
      <c r="Q122" s="1326"/>
      <c r="R122" s="1326"/>
      <c r="S122" s="1326"/>
      <c r="T122" s="1326"/>
      <c r="U122" s="1326"/>
      <c r="V122" s="1326"/>
      <c r="W122" s="1326"/>
      <c r="X122" s="1327"/>
      <c r="AF122" s="236"/>
      <c r="AS122" s="118">
        <f t="shared" si="21"/>
        <v>0</v>
      </c>
      <c r="AT122" s="253" t="str">
        <f t="shared" si="22"/>
        <v/>
      </c>
      <c r="AU122" s="43" t="s">
        <v>921</v>
      </c>
    </row>
    <row r="123" spans="1:82" ht="8.25" customHeight="1" thickBot="1">
      <c r="A123" s="185"/>
      <c r="B123" s="498"/>
      <c r="C123" s="498"/>
      <c r="D123" s="498"/>
      <c r="E123" s="176"/>
      <c r="F123" s="176"/>
      <c r="G123" s="176"/>
      <c r="H123" s="176"/>
      <c r="I123" s="176"/>
      <c r="J123" s="176"/>
      <c r="K123" s="176"/>
      <c r="L123" s="176"/>
      <c r="M123" s="176"/>
      <c r="N123" s="176"/>
      <c r="O123" s="176"/>
      <c r="P123" s="176"/>
      <c r="Q123" s="176"/>
      <c r="R123" s="176"/>
      <c r="S123" s="176"/>
      <c r="T123" s="176"/>
      <c r="U123" s="176"/>
      <c r="V123" s="176"/>
      <c r="W123" s="176"/>
      <c r="X123" s="176"/>
      <c r="AE123" s="248"/>
      <c r="AF123" s="236">
        <v>0</v>
      </c>
      <c r="AG123" s="229">
        <v>0</v>
      </c>
      <c r="AS123" s="109" t="s">
        <v>118</v>
      </c>
      <c r="AT123" s="107">
        <f>SUM(AT112:AT122)</f>
        <v>0</v>
      </c>
      <c r="AU123" s="43"/>
    </row>
    <row r="124" spans="1:82" ht="15.75" customHeight="1" thickBot="1">
      <c r="A124" s="185"/>
      <c r="B124" s="73" t="s">
        <v>1560</v>
      </c>
      <c r="C124" s="425"/>
      <c r="D124" s="425"/>
      <c r="E124" s="161"/>
      <c r="F124" s="161"/>
      <c r="G124" s="161"/>
      <c r="H124" s="161"/>
      <c r="I124" s="161"/>
      <c r="J124" s="161"/>
      <c r="K124" s="161"/>
      <c r="L124" s="161"/>
      <c r="M124" s="161"/>
      <c r="N124" s="161"/>
      <c r="O124" s="161"/>
      <c r="P124" s="1143" t="s">
        <v>4</v>
      </c>
      <c r="Q124" s="1144"/>
      <c r="R124" s="1144"/>
      <c r="S124" s="1144"/>
      <c r="T124" s="1145"/>
      <c r="U124" s="1146" t="str">
        <f ca="1">IF(P124&lt;&gt;AA124,"",OFFSET(BA126,MATCH(1,BA126:BA128,0)-1,-1,1,1))</f>
        <v>段階1</v>
      </c>
      <c r="V124" s="1147"/>
      <c r="W124" s="1147"/>
      <c r="X124" s="1148"/>
      <c r="AA124" s="111" t="s">
        <v>4</v>
      </c>
      <c r="AB124" s="236">
        <f>IF(P124=AA124,1,0)</f>
        <v>1</v>
      </c>
      <c r="AC124" s="229">
        <v>1</v>
      </c>
      <c r="AE124" s="182" t="s">
        <v>0</v>
      </c>
      <c r="AF124" s="236">
        <f ca="1">IF(U124=AE124,1,0)</f>
        <v>1</v>
      </c>
      <c r="AG124" s="229">
        <v>1</v>
      </c>
      <c r="AS124" s="109"/>
      <c r="AT124" s="107"/>
      <c r="AZ124" s="83" t="str">
        <f>B124</f>
        <v>イ　躯体材料以外におけるリサイクル材の利用(記載省略可能）</v>
      </c>
      <c r="BH124" s="674" t="s">
        <v>1686</v>
      </c>
      <c r="BI124" s="35" t="s">
        <v>2</v>
      </c>
      <c r="BJ124" s="447" t="s">
        <v>1649</v>
      </c>
      <c r="BK124" s="36"/>
      <c r="BL124" s="34"/>
      <c r="BM124" s="34"/>
      <c r="BN124" s="34"/>
      <c r="BO124" s="34"/>
      <c r="BP124" s="34"/>
      <c r="BQ124" s="210"/>
      <c r="BR124" s="210"/>
      <c r="BS124" s="210"/>
      <c r="BT124" s="210"/>
      <c r="BU124" s="210"/>
      <c r="BV124" s="210"/>
      <c r="BW124" s="210"/>
      <c r="BX124" s="210"/>
      <c r="BY124" s="210"/>
      <c r="BZ124" s="210"/>
      <c r="CA124" s="210"/>
      <c r="CB124" s="210"/>
      <c r="CC124" s="71"/>
      <c r="CD124" s="72"/>
    </row>
    <row r="125" spans="1:82" ht="15.75" customHeight="1">
      <c r="A125" s="185"/>
      <c r="B125" s="1554" t="s">
        <v>508</v>
      </c>
      <c r="C125" s="1555"/>
      <c r="D125" s="1555"/>
      <c r="E125" s="1332"/>
      <c r="F125" s="1333"/>
      <c r="G125" s="1333"/>
      <c r="H125" s="1333"/>
      <c r="I125" s="1333"/>
      <c r="J125" s="1333"/>
      <c r="K125" s="1333"/>
      <c r="L125" s="1333"/>
      <c r="M125" s="1333"/>
      <c r="N125" s="1333"/>
      <c r="O125" s="1334"/>
      <c r="P125" s="1559" t="s">
        <v>1299</v>
      </c>
      <c r="Q125" s="1560"/>
      <c r="R125" s="1560"/>
      <c r="S125" s="1560"/>
      <c r="T125" s="1560"/>
      <c r="U125" s="1560"/>
      <c r="V125" s="1560"/>
      <c r="W125" s="1560"/>
      <c r="X125" s="1561"/>
      <c r="AA125" s="230" t="s">
        <v>5</v>
      </c>
      <c r="AB125" s="236">
        <f>IF(P124=AA125,2,0)</f>
        <v>0</v>
      </c>
      <c r="AC125" s="229">
        <v>2</v>
      </c>
      <c r="AE125" s="182" t="s">
        <v>1</v>
      </c>
      <c r="AF125" s="236">
        <f ca="1">IF(U124=AE125,2,0)</f>
        <v>0</v>
      </c>
      <c r="AG125" s="229">
        <v>2</v>
      </c>
      <c r="AS125" s="109"/>
      <c r="AT125" s="107">
        <f>IF(E125="",0,1)</f>
        <v>0</v>
      </c>
      <c r="AU125" s="107" t="s">
        <v>924</v>
      </c>
      <c r="AZ125" s="83" t="s">
        <v>117</v>
      </c>
      <c r="BI125" s="15" t="s">
        <v>1</v>
      </c>
      <c r="BJ125" s="151" t="s">
        <v>1650</v>
      </c>
      <c r="BK125" s="32"/>
      <c r="BL125" s="16"/>
      <c r="BM125" s="16"/>
      <c r="BN125" s="16"/>
      <c r="BO125" s="16"/>
      <c r="BP125" s="16"/>
      <c r="BQ125" s="26"/>
      <c r="BR125" s="26"/>
      <c r="BS125" s="26"/>
      <c r="BT125" s="26"/>
      <c r="BU125" s="26"/>
      <c r="BV125" s="26"/>
      <c r="BW125" s="26"/>
      <c r="BX125" s="26"/>
      <c r="BY125" s="26"/>
      <c r="BZ125" s="26"/>
      <c r="CA125" s="26"/>
      <c r="CB125" s="26"/>
      <c r="CC125" s="22"/>
      <c r="CD125" s="23"/>
    </row>
    <row r="126" spans="1:82" ht="15.75" customHeight="1" thickBot="1">
      <c r="A126" s="185"/>
      <c r="B126" s="1556"/>
      <c r="C126" s="1233"/>
      <c r="D126" s="1233"/>
      <c r="E126" s="1335"/>
      <c r="F126" s="1336"/>
      <c r="G126" s="1336"/>
      <c r="H126" s="1336"/>
      <c r="I126" s="1336"/>
      <c r="J126" s="1336"/>
      <c r="K126" s="1336"/>
      <c r="L126" s="1336"/>
      <c r="M126" s="1336"/>
      <c r="N126" s="1336"/>
      <c r="O126" s="1337"/>
      <c r="P126" s="1562" t="s">
        <v>1298</v>
      </c>
      <c r="Q126" s="1563"/>
      <c r="R126" s="1563"/>
      <c r="S126" s="1563"/>
      <c r="T126" s="1563"/>
      <c r="U126" s="1563"/>
      <c r="V126" s="1563"/>
      <c r="W126" s="1563"/>
      <c r="X126" s="1564"/>
      <c r="AA126" s="231" t="s">
        <v>648</v>
      </c>
      <c r="AB126" s="236">
        <f>IF(P124=AA126,4,0)</f>
        <v>0</v>
      </c>
      <c r="AC126" s="229">
        <v>4</v>
      </c>
      <c r="AE126" s="181" t="s">
        <v>2</v>
      </c>
      <c r="AF126" s="236">
        <f ca="1">IF(U124=AE126,3,0)</f>
        <v>0</v>
      </c>
      <c r="AG126" s="229">
        <v>3</v>
      </c>
      <c r="AS126" s="109"/>
      <c r="AT126" s="107">
        <f>IF(E126="",0,1)</f>
        <v>0</v>
      </c>
      <c r="AU126" s="107" t="s">
        <v>924</v>
      </c>
      <c r="AZ126" s="67" t="s">
        <v>0</v>
      </c>
      <c r="BA126" s="69">
        <f>IF(SUM(BA127:BA128)=0,1,0)</f>
        <v>1</v>
      </c>
      <c r="BI126" s="33" t="s">
        <v>0</v>
      </c>
      <c r="BJ126" s="152" t="s">
        <v>1629</v>
      </c>
      <c r="BK126" s="17"/>
      <c r="BL126" s="25"/>
      <c r="BM126" s="25"/>
      <c r="BN126" s="25"/>
      <c r="BO126" s="25"/>
      <c r="BP126" s="25"/>
      <c r="BQ126" s="27"/>
      <c r="BR126" s="27"/>
      <c r="BS126" s="27"/>
      <c r="BT126" s="27"/>
      <c r="BU126" s="27"/>
      <c r="BV126" s="27"/>
      <c r="BW126" s="27"/>
      <c r="BX126" s="27"/>
      <c r="BY126" s="27"/>
      <c r="BZ126" s="27"/>
      <c r="CA126" s="27"/>
      <c r="CB126" s="27"/>
      <c r="CC126" s="70"/>
      <c r="CD126" s="24"/>
    </row>
    <row r="127" spans="1:82" ht="15.75" customHeight="1">
      <c r="A127" s="185"/>
      <c r="B127" s="1283" t="s">
        <v>1580</v>
      </c>
      <c r="C127" s="1284"/>
      <c r="D127" s="1319"/>
      <c r="E127" s="1338"/>
      <c r="F127" s="1339"/>
      <c r="G127" s="1339"/>
      <c r="H127" s="1339"/>
      <c r="I127" s="1339"/>
      <c r="J127" s="1339"/>
      <c r="K127" s="1339"/>
      <c r="L127" s="1339"/>
      <c r="M127" s="1339"/>
      <c r="N127" s="1339"/>
      <c r="O127" s="1340"/>
      <c r="P127" s="1559" t="s">
        <v>1299</v>
      </c>
      <c r="Q127" s="1560"/>
      <c r="R127" s="1560"/>
      <c r="S127" s="1560"/>
      <c r="T127" s="1560"/>
      <c r="U127" s="1560"/>
      <c r="V127" s="1560"/>
      <c r="W127" s="1560"/>
      <c r="X127" s="1561"/>
      <c r="AA127" s="229" t="s">
        <v>647</v>
      </c>
      <c r="AB127" s="237">
        <f>SUM(AB124:AB126)</f>
        <v>1</v>
      </c>
      <c r="AE127" s="229" t="s">
        <v>647</v>
      </c>
      <c r="AF127" s="237">
        <f ca="1">IF(SUM(AF123:AF126)=0,"",(SUM(AF123:AF126)))</f>
        <v>1</v>
      </c>
      <c r="AS127" s="109"/>
      <c r="AT127" s="107">
        <f>IF(E127="",0,1)</f>
        <v>0</v>
      </c>
      <c r="AU127" s="107" t="s">
        <v>924</v>
      </c>
      <c r="AZ127" s="64" t="s">
        <v>1</v>
      </c>
      <c r="BA127" s="84">
        <f>IF(AT129=1,1,0)</f>
        <v>0</v>
      </c>
    </row>
    <row r="128" spans="1:82" ht="15.75" customHeight="1" thickBot="1">
      <c r="A128" s="185"/>
      <c r="B128" s="1320"/>
      <c r="C128" s="1321"/>
      <c r="D128" s="1322"/>
      <c r="E128" s="1341"/>
      <c r="F128" s="1342"/>
      <c r="G128" s="1342"/>
      <c r="H128" s="1342"/>
      <c r="I128" s="1342"/>
      <c r="J128" s="1342"/>
      <c r="K128" s="1342"/>
      <c r="L128" s="1342"/>
      <c r="M128" s="1342"/>
      <c r="N128" s="1342"/>
      <c r="O128" s="1343"/>
      <c r="P128" s="1562" t="s">
        <v>1298</v>
      </c>
      <c r="Q128" s="1563"/>
      <c r="R128" s="1563"/>
      <c r="S128" s="1563"/>
      <c r="T128" s="1563"/>
      <c r="U128" s="1563"/>
      <c r="V128" s="1563"/>
      <c r="W128" s="1563"/>
      <c r="X128" s="1564"/>
      <c r="AF128" s="236"/>
      <c r="AS128" s="109"/>
      <c r="AT128" s="107">
        <f>IF(E128="",0,1)</f>
        <v>0</v>
      </c>
      <c r="AU128" s="107" t="s">
        <v>924</v>
      </c>
      <c r="AZ128" s="66" t="s">
        <v>2</v>
      </c>
      <c r="BA128" s="86">
        <f>IF(AT129&gt;=2,1,0)</f>
        <v>0</v>
      </c>
    </row>
    <row r="129" spans="1:82" ht="8.25" customHeight="1">
      <c r="A129" s="185"/>
      <c r="B129" s="498"/>
      <c r="C129" s="498"/>
      <c r="D129" s="498"/>
      <c r="E129" s="176"/>
      <c r="F129" s="176"/>
      <c r="G129" s="176"/>
      <c r="H129" s="176"/>
      <c r="I129" s="176"/>
      <c r="J129" s="176"/>
      <c r="K129" s="176"/>
      <c r="L129" s="176"/>
      <c r="M129" s="176"/>
      <c r="N129" s="176"/>
      <c r="O129" s="176"/>
      <c r="P129" s="176"/>
      <c r="Q129" s="176"/>
      <c r="R129" s="176"/>
      <c r="S129" s="176"/>
      <c r="T129" s="176"/>
      <c r="U129" s="176"/>
      <c r="V129" s="176"/>
      <c r="W129" s="176"/>
      <c r="X129" s="176"/>
      <c r="AS129" s="109" t="s">
        <v>415</v>
      </c>
      <c r="AT129" s="107">
        <f>SUM(AT125:AT128)</f>
        <v>0</v>
      </c>
      <c r="AU129" s="107" t="s">
        <v>924</v>
      </c>
    </row>
    <row r="130" spans="1:82" ht="15.75" customHeight="1" thickBot="1">
      <c r="A130" s="185"/>
      <c r="B130" s="1277" t="s">
        <v>1261</v>
      </c>
      <c r="C130" s="1229"/>
      <c r="D130" s="1229"/>
      <c r="E130" s="1229"/>
      <c r="F130" s="1229"/>
      <c r="G130" s="1229"/>
      <c r="H130" s="1229"/>
      <c r="I130" s="1229"/>
      <c r="J130" s="1229"/>
      <c r="K130" s="1229"/>
      <c r="L130" s="1229"/>
      <c r="M130" s="1229"/>
      <c r="N130" s="1229"/>
      <c r="O130" s="1229"/>
      <c r="P130" s="1229"/>
      <c r="Q130" s="1229"/>
      <c r="R130" s="1229"/>
      <c r="S130" s="1229"/>
      <c r="T130" s="1229"/>
      <c r="U130" s="1229"/>
      <c r="V130" s="1229"/>
      <c r="W130" s="1229"/>
      <c r="X130" s="1230"/>
      <c r="AE130" s="248"/>
      <c r="AF130" s="236">
        <v>0</v>
      </c>
      <c r="AG130" s="229">
        <v>0</v>
      </c>
      <c r="AS130" s="109"/>
      <c r="AT130" s="107"/>
    </row>
    <row r="131" spans="1:82" ht="15.75" customHeight="1" thickBot="1">
      <c r="A131" s="185"/>
      <c r="B131" s="73" t="s">
        <v>564</v>
      </c>
      <c r="C131" s="425"/>
      <c r="D131" s="425"/>
      <c r="E131" s="167"/>
      <c r="F131" s="167"/>
      <c r="G131" s="167"/>
      <c r="H131" s="167"/>
      <c r="I131" s="167"/>
      <c r="J131" s="167"/>
      <c r="K131" s="167"/>
      <c r="L131" s="167"/>
      <c r="M131" s="167"/>
      <c r="N131" s="167"/>
      <c r="O131" s="167"/>
      <c r="P131" s="1143" t="s">
        <v>4</v>
      </c>
      <c r="Q131" s="1144"/>
      <c r="R131" s="1144"/>
      <c r="S131" s="1144"/>
      <c r="T131" s="1145"/>
      <c r="U131" s="1146" t="str">
        <f ca="1">IF(P131&lt;&gt;AA131,"",OFFSET(BA133,MATCH(1,BA133:BA135,0)-1,-1,1,1))</f>
        <v>段階1</v>
      </c>
      <c r="V131" s="1147"/>
      <c r="W131" s="1147"/>
      <c r="X131" s="1148"/>
      <c r="AA131" s="111" t="s">
        <v>4</v>
      </c>
      <c r="AB131" s="236">
        <f>IF(P131=AA131,1,0)</f>
        <v>1</v>
      </c>
      <c r="AC131" s="229">
        <v>1</v>
      </c>
      <c r="AE131" s="182" t="s">
        <v>0</v>
      </c>
      <c r="AF131" s="236">
        <f ca="1">IF(U131=AE131,1,0)</f>
        <v>1</v>
      </c>
      <c r="AG131" s="229">
        <v>1</v>
      </c>
      <c r="AI131" s="111"/>
      <c r="AS131" s="109"/>
      <c r="AT131" s="107"/>
      <c r="AZ131" s="83" t="str">
        <f>B131</f>
        <v>ア　断熱材用発泡剤</v>
      </c>
      <c r="BH131" s="674" t="s">
        <v>1686</v>
      </c>
      <c r="BI131" s="35" t="s">
        <v>2</v>
      </c>
      <c r="BJ131" s="447" t="s">
        <v>1652</v>
      </c>
      <c r="BK131" s="36"/>
      <c r="BL131" s="34"/>
      <c r="BM131" s="34"/>
      <c r="BN131" s="34"/>
      <c r="BO131" s="34"/>
      <c r="BP131" s="34"/>
      <c r="BQ131" s="210"/>
      <c r="BR131" s="210"/>
      <c r="BS131" s="210"/>
      <c r="BT131" s="210"/>
      <c r="BU131" s="210"/>
      <c r="BV131" s="210"/>
      <c r="BW131" s="210"/>
      <c r="BX131" s="210"/>
      <c r="BY131" s="210"/>
      <c r="BZ131" s="210"/>
      <c r="CA131" s="210"/>
      <c r="CB131" s="210"/>
      <c r="CC131" s="71"/>
      <c r="CD131" s="72"/>
    </row>
    <row r="132" spans="1:82" ht="15.75" customHeight="1" thickBot="1">
      <c r="A132" s="185"/>
      <c r="B132" s="1283" t="s">
        <v>509</v>
      </c>
      <c r="C132" s="1284"/>
      <c r="D132" s="1284"/>
      <c r="E132" s="1143"/>
      <c r="F132" s="1144"/>
      <c r="G132" s="1144"/>
      <c r="H132" s="1144"/>
      <c r="I132" s="1145"/>
      <c r="J132" s="907"/>
      <c r="K132" s="907"/>
      <c r="L132" s="907"/>
      <c r="M132" s="907"/>
      <c r="N132" s="907"/>
      <c r="O132" s="907"/>
      <c r="P132" s="929"/>
      <c r="Q132" s="929"/>
      <c r="R132" s="929"/>
      <c r="S132" s="929"/>
      <c r="T132" s="929"/>
      <c r="U132" s="907"/>
      <c r="V132" s="907"/>
      <c r="W132" s="907"/>
      <c r="X132" s="936"/>
      <c r="AA132" s="230" t="s">
        <v>5</v>
      </c>
      <c r="AB132" s="236">
        <f>IF(P131=AA132,2,0)</f>
        <v>0</v>
      </c>
      <c r="AC132" s="229">
        <v>2</v>
      </c>
      <c r="AE132" s="182" t="s">
        <v>1</v>
      </c>
      <c r="AF132" s="236">
        <f ca="1">IF(U131=AE132,2,0)</f>
        <v>0</v>
      </c>
      <c r="AG132" s="229">
        <v>2</v>
      </c>
      <c r="AI132" s="113" t="s">
        <v>401</v>
      </c>
      <c r="AS132" s="118" t="str">
        <f t="shared" ref="AS132" si="23">B132</f>
        <v>(ア)発泡剤を用いた断熱材等の使用の有無</v>
      </c>
      <c r="AT132" s="251" t="str">
        <f>IF(E132="","",IF(E132="有",1,0))</f>
        <v/>
      </c>
      <c r="AU132" s="43" t="s">
        <v>919</v>
      </c>
      <c r="AZ132" s="83" t="s">
        <v>117</v>
      </c>
      <c r="BI132" s="15" t="s">
        <v>1</v>
      </c>
      <c r="BJ132" s="151" t="s">
        <v>1651</v>
      </c>
      <c r="BK132" s="32"/>
      <c r="BL132" s="16"/>
      <c r="BM132" s="16"/>
      <c r="BN132" s="16"/>
      <c r="BO132" s="16"/>
      <c r="BP132" s="16"/>
      <c r="BQ132" s="26"/>
      <c r="BR132" s="26"/>
      <c r="BS132" s="26"/>
      <c r="BT132" s="26"/>
      <c r="BU132" s="26"/>
      <c r="BV132" s="26"/>
      <c r="BW132" s="26"/>
      <c r="BX132" s="26"/>
      <c r="BY132" s="26"/>
      <c r="BZ132" s="26"/>
      <c r="CA132" s="26"/>
      <c r="CB132" s="26"/>
      <c r="CC132" s="22"/>
      <c r="CD132" s="23"/>
    </row>
    <row r="133" spans="1:82" ht="15.75" customHeight="1" thickBot="1">
      <c r="A133" s="185"/>
      <c r="B133" s="1543" t="s">
        <v>1301</v>
      </c>
      <c r="C133" s="1543"/>
      <c r="D133" s="1544"/>
      <c r="E133" s="1310"/>
      <c r="F133" s="1311"/>
      <c r="G133" s="1553"/>
      <c r="H133" s="1405" t="s">
        <v>8</v>
      </c>
      <c r="I133" s="1253"/>
      <c r="J133" s="1545"/>
      <c r="K133" s="1158"/>
      <c r="L133" s="1158"/>
      <c r="M133" s="1158"/>
      <c r="N133" s="1158"/>
      <c r="O133" s="1158"/>
      <c r="P133" s="1158"/>
      <c r="Q133" s="1158"/>
      <c r="R133" s="1158"/>
      <c r="S133" s="1158"/>
      <c r="T133" s="1158"/>
      <c r="U133" s="1158"/>
      <c r="V133" s="1158"/>
      <c r="W133" s="1158"/>
      <c r="X133" s="1313"/>
      <c r="AA133" s="231" t="s">
        <v>648</v>
      </c>
      <c r="AB133" s="236">
        <f>IF(P131=AA133,4,0)</f>
        <v>0</v>
      </c>
      <c r="AC133" s="229">
        <v>4</v>
      </c>
      <c r="AE133" s="181" t="s">
        <v>2</v>
      </c>
      <c r="AF133" s="236">
        <f ca="1">IF(U131=AE133,3,0)</f>
        <v>0</v>
      </c>
      <c r="AG133" s="229">
        <v>3</v>
      </c>
      <c r="AI133" s="115" t="s">
        <v>402</v>
      </c>
      <c r="AS133" s="109"/>
      <c r="AT133" s="107">
        <f>IF(E133="",0,1)</f>
        <v>0</v>
      </c>
      <c r="AU133" s="107" t="s">
        <v>924</v>
      </c>
      <c r="AZ133" s="67" t="s">
        <v>0</v>
      </c>
      <c r="BA133" s="69">
        <f>IF(SUM(BA134:BA135)=0,1,0)</f>
        <v>1</v>
      </c>
      <c r="BI133" s="33" t="s">
        <v>0</v>
      </c>
      <c r="BJ133" s="152" t="s">
        <v>1629</v>
      </c>
      <c r="BK133" s="17"/>
      <c r="BL133" s="25"/>
      <c r="BM133" s="25"/>
      <c r="BN133" s="25"/>
      <c r="BO133" s="25"/>
      <c r="BP133" s="25"/>
      <c r="BQ133" s="27"/>
      <c r="BR133" s="27"/>
      <c r="BS133" s="27"/>
      <c r="BT133" s="27"/>
      <c r="BU133" s="27"/>
      <c r="BV133" s="27"/>
      <c r="BW133" s="27"/>
      <c r="BX133" s="27"/>
      <c r="BY133" s="27"/>
      <c r="BZ133" s="27"/>
      <c r="CA133" s="27"/>
      <c r="CB133" s="27"/>
      <c r="CC133" s="70"/>
      <c r="CD133" s="24"/>
    </row>
    <row r="134" spans="1:82" ht="15.75" customHeight="1" thickBot="1">
      <c r="A134" s="185"/>
      <c r="B134" s="1543" t="s">
        <v>1500</v>
      </c>
      <c r="C134" s="1543"/>
      <c r="D134" s="1544"/>
      <c r="E134" s="1310"/>
      <c r="F134" s="1311"/>
      <c r="G134" s="1553"/>
      <c r="H134" s="1405" t="s">
        <v>8</v>
      </c>
      <c r="I134" s="1253"/>
      <c r="J134" s="1397"/>
      <c r="K134" s="1314"/>
      <c r="L134" s="1314"/>
      <c r="M134" s="1314"/>
      <c r="N134" s="1314"/>
      <c r="O134" s="1314"/>
      <c r="P134" s="1314"/>
      <c r="Q134" s="1314"/>
      <c r="R134" s="1314"/>
      <c r="S134" s="1314"/>
      <c r="T134" s="1314"/>
      <c r="U134" s="1314"/>
      <c r="V134" s="1314"/>
      <c r="W134" s="1314"/>
      <c r="X134" s="1259"/>
      <c r="AA134" s="229" t="s">
        <v>647</v>
      </c>
      <c r="AB134" s="237">
        <f>SUM(AB131:AB133)</f>
        <v>1</v>
      </c>
      <c r="AE134" s="229" t="s">
        <v>647</v>
      </c>
      <c r="AF134" s="237">
        <f ca="1">IF(SUM(AF130:AF133)=0,"",(SUM(AF130:AF133)))</f>
        <v>1</v>
      </c>
      <c r="AS134" s="109"/>
      <c r="AT134" s="107">
        <f>IF(E134="",0,1)</f>
        <v>0</v>
      </c>
      <c r="AU134" s="107" t="s">
        <v>924</v>
      </c>
      <c r="AZ134" s="64" t="s">
        <v>1</v>
      </c>
      <c r="BA134" s="84">
        <f>IF(BA135=1,0,IF(AT135&gt;=2,IF(AND(E133=0,E134&lt;=10),1,0),0))</f>
        <v>0</v>
      </c>
    </row>
    <row r="135" spans="1:82" ht="8.25" customHeight="1" thickBot="1">
      <c r="A135" s="185"/>
      <c r="B135" s="498"/>
      <c r="C135" s="498"/>
      <c r="D135" s="498"/>
      <c r="E135" s="176"/>
      <c r="F135" s="176"/>
      <c r="G135" s="176"/>
      <c r="H135" s="176"/>
      <c r="I135" s="176"/>
      <c r="J135" s="176"/>
      <c r="K135" s="176"/>
      <c r="L135" s="176"/>
      <c r="M135" s="176"/>
      <c r="N135" s="176"/>
      <c r="O135" s="176"/>
      <c r="P135" s="176"/>
      <c r="Q135" s="176"/>
      <c r="R135" s="176"/>
      <c r="S135" s="176"/>
      <c r="T135" s="176"/>
      <c r="U135" s="176"/>
      <c r="V135" s="176"/>
      <c r="W135" s="176"/>
      <c r="X135" s="176"/>
      <c r="AE135" s="248"/>
      <c r="AF135" s="236">
        <v>0</v>
      </c>
      <c r="AG135" s="229">
        <v>0</v>
      </c>
      <c r="AS135" s="109"/>
      <c r="AT135" s="107">
        <f>SUM(AT133:AT134)</f>
        <v>0</v>
      </c>
      <c r="AU135" s="107" t="s">
        <v>924</v>
      </c>
      <c r="AZ135" s="66" t="s">
        <v>2</v>
      </c>
      <c r="BA135" s="86">
        <f>IF(E132="無",1,IF(AT135&gt;=2,IF((AND(E133=0,E134&lt;=1)),1,0),0))</f>
        <v>0</v>
      </c>
    </row>
    <row r="136" spans="1:82" ht="15.75" customHeight="1" thickBot="1">
      <c r="A136" s="185"/>
      <c r="B136" s="73" t="s">
        <v>565</v>
      </c>
      <c r="C136" s="425"/>
      <c r="D136" s="425"/>
      <c r="E136" s="167"/>
      <c r="F136" s="167"/>
      <c r="G136" s="167"/>
      <c r="H136" s="167"/>
      <c r="I136" s="167"/>
      <c r="J136" s="167"/>
      <c r="K136" s="167"/>
      <c r="L136" s="167"/>
      <c r="M136" s="167"/>
      <c r="N136" s="167"/>
      <c r="O136" s="167"/>
      <c r="P136" s="1143" t="s">
        <v>4</v>
      </c>
      <c r="Q136" s="1144"/>
      <c r="R136" s="1144"/>
      <c r="S136" s="1144"/>
      <c r="T136" s="1145"/>
      <c r="U136" s="1146" t="str">
        <f ca="1">IF(P136&lt;&gt;AA136,"",OFFSET(BA138,MATCH(1,BA138:BA140,0)-1,-1,1,1))</f>
        <v>段階1</v>
      </c>
      <c r="V136" s="1147"/>
      <c r="W136" s="1147"/>
      <c r="X136" s="1148"/>
      <c r="AA136" s="111" t="s">
        <v>4</v>
      </c>
      <c r="AB136" s="236">
        <f>IF(P136=AA136,1,0)</f>
        <v>1</v>
      </c>
      <c r="AC136" s="229">
        <v>1</v>
      </c>
      <c r="AE136" s="182" t="s">
        <v>0</v>
      </c>
      <c r="AF136" s="236">
        <f ca="1">IF(U136=AE136,1,0)</f>
        <v>1</v>
      </c>
      <c r="AG136" s="229">
        <v>1</v>
      </c>
      <c r="AS136" s="109"/>
      <c r="AT136" s="107"/>
      <c r="AZ136" s="83" t="str">
        <f>B136</f>
        <v>イ　空気調和設備用冷媒</v>
      </c>
      <c r="BH136" s="674" t="s">
        <v>1686</v>
      </c>
      <c r="BI136" s="35" t="s">
        <v>2</v>
      </c>
      <c r="BJ136" s="447" t="s">
        <v>1653</v>
      </c>
      <c r="BK136" s="36"/>
      <c r="BL136" s="34"/>
      <c r="BM136" s="34"/>
      <c r="BN136" s="34"/>
      <c r="BO136" s="34"/>
      <c r="BP136" s="34"/>
      <c r="BQ136" s="210"/>
      <c r="BR136" s="210"/>
      <c r="BS136" s="210"/>
      <c r="BT136" s="210"/>
      <c r="BU136" s="210"/>
      <c r="BV136" s="210"/>
      <c r="BW136" s="210"/>
      <c r="BX136" s="210"/>
      <c r="BY136" s="210"/>
      <c r="BZ136" s="210"/>
      <c r="CA136" s="210"/>
      <c r="CB136" s="210"/>
      <c r="CC136" s="71"/>
      <c r="CD136" s="72"/>
    </row>
    <row r="137" spans="1:82" ht="15.75" customHeight="1" thickBot="1">
      <c r="A137" s="185"/>
      <c r="B137" s="1543" t="s">
        <v>1300</v>
      </c>
      <c r="C137" s="1543"/>
      <c r="D137" s="1544"/>
      <c r="E137" s="1546"/>
      <c r="F137" s="1547"/>
      <c r="G137" s="1548"/>
      <c r="H137" s="1405" t="s">
        <v>8</v>
      </c>
      <c r="I137" s="1253"/>
      <c r="J137" s="1545"/>
      <c r="K137" s="1158"/>
      <c r="L137" s="1158"/>
      <c r="M137" s="1158"/>
      <c r="N137" s="1158"/>
      <c r="O137" s="1158"/>
      <c r="P137" s="1158"/>
      <c r="Q137" s="1158"/>
      <c r="R137" s="1158"/>
      <c r="S137" s="1158"/>
      <c r="T137" s="1158"/>
      <c r="U137" s="1158"/>
      <c r="V137" s="1158"/>
      <c r="W137" s="1158"/>
      <c r="X137" s="1313"/>
      <c r="AA137" s="230" t="s">
        <v>5</v>
      </c>
      <c r="AB137" s="236">
        <f>IF(P136=AA137,2,0)</f>
        <v>0</v>
      </c>
      <c r="AC137" s="229">
        <v>2</v>
      </c>
      <c r="AE137" s="182" t="s">
        <v>1</v>
      </c>
      <c r="AF137" s="236">
        <f ca="1">IF(U136=AE137,2,0)</f>
        <v>0</v>
      </c>
      <c r="AG137" s="229">
        <v>2</v>
      </c>
      <c r="AS137" s="109"/>
      <c r="AT137" s="107"/>
      <c r="AZ137" s="83" t="s">
        <v>117</v>
      </c>
      <c r="BI137" s="15" t="s">
        <v>1</v>
      </c>
      <c r="BJ137" s="658" t="s">
        <v>1654</v>
      </c>
      <c r="BK137" s="32"/>
      <c r="BL137" s="16"/>
      <c r="BM137" s="16"/>
      <c r="BN137" s="16"/>
      <c r="BO137" s="16"/>
      <c r="BP137" s="16"/>
      <c r="BQ137" s="26"/>
      <c r="BR137" s="26"/>
      <c r="BS137" s="26"/>
      <c r="BT137" s="26"/>
      <c r="BU137" s="26"/>
      <c r="BV137" s="26"/>
      <c r="BW137" s="26"/>
      <c r="BX137" s="26"/>
      <c r="BY137" s="26"/>
      <c r="BZ137" s="26"/>
      <c r="CA137" s="26"/>
      <c r="CB137" s="26"/>
      <c r="CC137" s="22"/>
      <c r="CD137" s="23"/>
    </row>
    <row r="138" spans="1:82" ht="15.75" customHeight="1" thickBot="1">
      <c r="A138" s="185"/>
      <c r="B138" s="1543" t="s">
        <v>1501</v>
      </c>
      <c r="C138" s="1543"/>
      <c r="D138" s="1544"/>
      <c r="E138" s="1546"/>
      <c r="F138" s="1547"/>
      <c r="G138" s="1548"/>
      <c r="H138" s="1405" t="s">
        <v>8</v>
      </c>
      <c r="I138" s="1253"/>
      <c r="J138" s="1397"/>
      <c r="K138" s="1314"/>
      <c r="L138" s="1314"/>
      <c r="M138" s="1314"/>
      <c r="N138" s="1314"/>
      <c r="O138" s="1314"/>
      <c r="P138" s="1314"/>
      <c r="Q138" s="1314"/>
      <c r="R138" s="1314"/>
      <c r="S138" s="1314"/>
      <c r="T138" s="1314"/>
      <c r="U138" s="1314"/>
      <c r="V138" s="1314"/>
      <c r="W138" s="1314"/>
      <c r="X138" s="1259"/>
      <c r="AA138" s="231" t="s">
        <v>648</v>
      </c>
      <c r="AB138" s="236">
        <f>IF(P136=AA138,4,0)</f>
        <v>0</v>
      </c>
      <c r="AC138" s="229">
        <v>4</v>
      </c>
      <c r="AE138" s="181" t="s">
        <v>2</v>
      </c>
      <c r="AF138" s="236">
        <f ca="1">IF(U136=AE138,3,0)</f>
        <v>0</v>
      </c>
      <c r="AG138" s="229">
        <v>3</v>
      </c>
      <c r="AS138" s="109"/>
      <c r="AT138" s="107"/>
      <c r="AZ138" s="67" t="s">
        <v>0</v>
      </c>
      <c r="BA138" s="69">
        <f>IF(SUM(BA139:BA140)=0,1,0)</f>
        <v>1</v>
      </c>
      <c r="BI138" s="33" t="s">
        <v>0</v>
      </c>
      <c r="BJ138" s="152" t="s">
        <v>1629</v>
      </c>
      <c r="BK138" s="17"/>
      <c r="BL138" s="25"/>
      <c r="BM138" s="25"/>
      <c r="BN138" s="25"/>
      <c r="BO138" s="25"/>
      <c r="BP138" s="25"/>
      <c r="BQ138" s="27"/>
      <c r="BR138" s="27"/>
      <c r="BS138" s="27"/>
      <c r="BT138" s="27"/>
      <c r="BU138" s="27"/>
      <c r="BV138" s="27"/>
      <c r="BW138" s="27"/>
      <c r="BX138" s="27"/>
      <c r="BY138" s="27"/>
      <c r="BZ138" s="27"/>
      <c r="CA138" s="27"/>
      <c r="CB138" s="27"/>
      <c r="CC138" s="70"/>
      <c r="CD138" s="24"/>
    </row>
    <row r="139" spans="1:82" ht="8.25" customHeight="1">
      <c r="A139" s="185"/>
      <c r="B139" s="498"/>
      <c r="C139" s="498"/>
      <c r="D139" s="498"/>
      <c r="E139" s="176"/>
      <c r="F139" s="176"/>
      <c r="G139" s="176"/>
      <c r="H139" s="176"/>
      <c r="I139" s="176"/>
      <c r="J139" s="176"/>
      <c r="K139" s="176"/>
      <c r="L139" s="176"/>
      <c r="M139" s="176"/>
      <c r="N139" s="176"/>
      <c r="O139" s="176"/>
      <c r="P139" s="176"/>
      <c r="Q139" s="176"/>
      <c r="R139" s="176"/>
      <c r="S139" s="176"/>
      <c r="T139" s="176"/>
      <c r="U139" s="176"/>
      <c r="V139" s="176"/>
      <c r="W139" s="176"/>
      <c r="X139" s="176"/>
      <c r="AA139" s="229" t="s">
        <v>647</v>
      </c>
      <c r="AB139" s="237">
        <f>SUM(AB136:AB138)</f>
        <v>1</v>
      </c>
      <c r="AE139" s="229" t="s">
        <v>647</v>
      </c>
      <c r="AF139" s="237">
        <f ca="1">IF(SUM(AF135:AF138)=0,"",(SUM(AF135:AF138)))</f>
        <v>1</v>
      </c>
      <c r="AS139" s="109"/>
      <c r="AT139" s="107"/>
      <c r="AZ139" s="64" t="s">
        <v>1</v>
      </c>
      <c r="BA139" s="84">
        <f>IF(AND(E137=0,E138&gt;750),1,0)</f>
        <v>0</v>
      </c>
    </row>
    <row r="140" spans="1:82" ht="15.75" customHeight="1" thickBot="1">
      <c r="A140" s="185"/>
      <c r="B140" s="1277" t="s">
        <v>1262</v>
      </c>
      <c r="C140" s="1229"/>
      <c r="D140" s="1229"/>
      <c r="E140" s="1229"/>
      <c r="F140" s="1229"/>
      <c r="G140" s="1229"/>
      <c r="H140" s="1229"/>
      <c r="I140" s="1229"/>
      <c r="J140" s="1229"/>
      <c r="K140" s="1229"/>
      <c r="L140" s="1229"/>
      <c r="M140" s="1229"/>
      <c r="N140" s="1229"/>
      <c r="O140" s="1229"/>
      <c r="P140" s="1229"/>
      <c r="Q140" s="1229"/>
      <c r="R140" s="1229"/>
      <c r="S140" s="1229"/>
      <c r="T140" s="1229"/>
      <c r="U140" s="1229"/>
      <c r="V140" s="1229"/>
      <c r="W140" s="1229"/>
      <c r="X140" s="1230"/>
      <c r="AF140" s="236"/>
      <c r="AS140" s="109"/>
      <c r="AT140" s="107"/>
      <c r="AZ140" s="66" t="s">
        <v>2</v>
      </c>
      <c r="BA140" s="86">
        <f>IF(AND(E137=0,E138&lt;=750,E138&gt;0),1,0)</f>
        <v>0</v>
      </c>
    </row>
    <row r="141" spans="1:82" ht="15.75" customHeight="1" thickBot="1">
      <c r="A141" s="185"/>
      <c r="B141" s="73" t="s">
        <v>566</v>
      </c>
      <c r="C141" s="425"/>
      <c r="D141" s="425"/>
      <c r="E141" s="167"/>
      <c r="F141" s="167"/>
      <c r="G141" s="167"/>
      <c r="H141" s="167"/>
      <c r="I141" s="167"/>
      <c r="J141" s="167"/>
      <c r="K141" s="167"/>
      <c r="L141" s="167"/>
      <c r="M141" s="167"/>
      <c r="N141" s="167"/>
      <c r="O141" s="167"/>
      <c r="P141" s="1143" t="s">
        <v>4</v>
      </c>
      <c r="Q141" s="1144"/>
      <c r="R141" s="1144"/>
      <c r="S141" s="1144"/>
      <c r="T141" s="1145"/>
      <c r="U141" s="1146" t="str">
        <f ca="1">IF(P141&lt;&gt;AA141,"",OFFSET(BA143,MATCH(1,BA143:BA145,0)-1,-1,1,1))</f>
        <v>段階1</v>
      </c>
      <c r="V141" s="1147"/>
      <c r="W141" s="1147"/>
      <c r="X141" s="1148"/>
      <c r="AA141" s="111" t="s">
        <v>4</v>
      </c>
      <c r="AB141" s="236">
        <f>IF(P141=AA141,1,0)</f>
        <v>1</v>
      </c>
      <c r="AC141" s="229">
        <v>1</v>
      </c>
      <c r="AE141" s="248"/>
      <c r="AF141" s="236">
        <v>0</v>
      </c>
      <c r="AG141" s="229">
        <v>0</v>
      </c>
      <c r="AN141" s="83" t="str">
        <f ca="1">U141</f>
        <v>段階1</v>
      </c>
      <c r="AS141" s="109"/>
      <c r="AT141" s="107"/>
      <c r="AZ141" s="83" t="str">
        <f>B141</f>
        <v>ア　維持管理、更新、改修、用途の変更等の自由度の確保</v>
      </c>
      <c r="BH141" s="674" t="s">
        <v>1686</v>
      </c>
      <c r="BI141" s="35" t="s">
        <v>2</v>
      </c>
      <c r="BJ141" s="447" t="s">
        <v>1655</v>
      </c>
      <c r="BK141" s="36"/>
      <c r="BL141" s="34"/>
      <c r="BM141" s="34"/>
      <c r="BN141" s="34"/>
      <c r="BO141" s="34"/>
      <c r="BP141" s="34"/>
      <c r="BQ141" s="210"/>
      <c r="BR141" s="210"/>
      <c r="BS141" s="210"/>
      <c r="BT141" s="210"/>
      <c r="BU141" s="210"/>
      <c r="BV141" s="210"/>
      <c r="BW141" s="210"/>
      <c r="BX141" s="210"/>
      <c r="BY141" s="210"/>
      <c r="BZ141" s="210"/>
      <c r="CA141" s="210"/>
      <c r="CB141" s="210"/>
      <c r="CC141" s="71"/>
      <c r="CD141" s="72"/>
    </row>
    <row r="142" spans="1:82" ht="15.75" customHeight="1">
      <c r="A142" s="185"/>
      <c r="B142" s="427" t="s">
        <v>1304</v>
      </c>
      <c r="C142" s="428"/>
      <c r="D142" s="400"/>
      <c r="E142" s="618"/>
      <c r="F142" s="200" t="s">
        <v>1502</v>
      </c>
      <c r="G142" s="906"/>
      <c r="H142" s="906"/>
      <c r="I142" s="906"/>
      <c r="J142" s="906"/>
      <c r="K142" s="906"/>
      <c r="L142" s="906"/>
      <c r="M142" s="906"/>
      <c r="N142" s="906"/>
      <c r="O142" s="906"/>
      <c r="P142" s="906"/>
      <c r="Q142" s="906"/>
      <c r="R142" s="906"/>
      <c r="S142" s="906"/>
      <c r="T142" s="906"/>
      <c r="U142" s="906"/>
      <c r="V142" s="906"/>
      <c r="W142" s="906"/>
      <c r="X142" s="540"/>
      <c r="AA142" s="230" t="s">
        <v>5</v>
      </c>
      <c r="AB142" s="236">
        <f>IF(P141=AA142,2,0)</f>
        <v>0</v>
      </c>
      <c r="AC142" s="229">
        <v>2</v>
      </c>
      <c r="AE142" s="182" t="s">
        <v>0</v>
      </c>
      <c r="AF142" s="236">
        <f ca="1">IF(U141=AE142,1,0)</f>
        <v>1</v>
      </c>
      <c r="AG142" s="229">
        <v>1</v>
      </c>
      <c r="AI142" s="111"/>
      <c r="AS142" s="118" t="str">
        <f t="shared" ref="AS142:AS145" si="24">B142</f>
        <v>(ア)躯体以外の劣化対策に係る事項</v>
      </c>
      <c r="AT142" s="253" t="str">
        <f t="shared" ref="AT142:AT145" si="25">IF(E142="〇",1,"")</f>
        <v/>
      </c>
      <c r="AU142" s="43" t="s">
        <v>921</v>
      </c>
      <c r="AZ142" s="83" t="s">
        <v>117</v>
      </c>
      <c r="BI142" s="15" t="s">
        <v>1</v>
      </c>
      <c r="BJ142" s="658" t="s">
        <v>1661</v>
      </c>
      <c r="BK142" s="32"/>
      <c r="BL142" s="16"/>
      <c r="BM142" s="16"/>
      <c r="BN142" s="16"/>
      <c r="BO142" s="16"/>
      <c r="BP142" s="16"/>
      <c r="BQ142" s="26"/>
      <c r="BR142" s="26"/>
      <c r="BS142" s="26"/>
      <c r="BT142" s="26"/>
      <c r="BU142" s="26"/>
      <c r="BV142" s="26"/>
      <c r="BW142" s="26"/>
      <c r="BX142" s="26"/>
      <c r="BY142" s="26"/>
      <c r="BZ142" s="26"/>
      <c r="CA142" s="26"/>
      <c r="CB142" s="26"/>
      <c r="CC142" s="22"/>
      <c r="CD142" s="23"/>
    </row>
    <row r="143" spans="1:82" ht="15.75" customHeight="1" thickBot="1">
      <c r="A143" s="185"/>
      <c r="B143" s="125"/>
      <c r="C143" s="61"/>
      <c r="D143" s="61"/>
      <c r="E143" s="628"/>
      <c r="F143" s="541" t="s">
        <v>1503</v>
      </c>
      <c r="G143" s="542"/>
      <c r="H143" s="542"/>
      <c r="I143" s="542"/>
      <c r="J143" s="542"/>
      <c r="K143" s="542"/>
      <c r="L143" s="542"/>
      <c r="M143" s="542"/>
      <c r="N143" s="542"/>
      <c r="O143" s="542"/>
      <c r="P143" s="542"/>
      <c r="Q143" s="542"/>
      <c r="R143" s="542"/>
      <c r="S143" s="542"/>
      <c r="T143" s="542"/>
      <c r="U143" s="542"/>
      <c r="V143" s="542"/>
      <c r="W143" s="542"/>
      <c r="X143" s="543"/>
      <c r="AA143" s="231" t="s">
        <v>648</v>
      </c>
      <c r="AB143" s="236">
        <f>IF(P141=AA143,4,0)</f>
        <v>0</v>
      </c>
      <c r="AC143" s="229">
        <v>4</v>
      </c>
      <c r="AE143" s="182" t="s">
        <v>1</v>
      </c>
      <c r="AF143" s="236">
        <f ca="1">IF(U141=AE143,2,0)</f>
        <v>0</v>
      </c>
      <c r="AG143" s="229">
        <v>2</v>
      </c>
      <c r="AI143" s="115" t="s">
        <v>6</v>
      </c>
      <c r="AS143" s="118">
        <f t="shared" si="24"/>
        <v>0</v>
      </c>
      <c r="AT143" s="253" t="str">
        <f t="shared" si="25"/>
        <v/>
      </c>
      <c r="AU143" s="43" t="s">
        <v>921</v>
      </c>
      <c r="AW143" s="83">
        <f>SUM(AT142:AT143)</f>
        <v>0</v>
      </c>
      <c r="AZ143" s="67" t="s">
        <v>0</v>
      </c>
      <c r="BA143" s="69">
        <f>IF(SUM(BA144:BA145)=0,1,0)</f>
        <v>1</v>
      </c>
      <c r="BI143" s="33" t="s">
        <v>0</v>
      </c>
      <c r="BJ143" s="152" t="s">
        <v>1629</v>
      </c>
      <c r="BK143" s="17"/>
      <c r="BL143" s="25"/>
      <c r="BM143" s="25"/>
      <c r="BN143" s="25"/>
      <c r="BO143" s="25"/>
      <c r="BP143" s="25"/>
      <c r="BQ143" s="27"/>
      <c r="BR143" s="27"/>
      <c r="BS143" s="27"/>
      <c r="BT143" s="27"/>
      <c r="BU143" s="27"/>
      <c r="BV143" s="27"/>
      <c r="BW143" s="27"/>
      <c r="BX143" s="27"/>
      <c r="BY143" s="27"/>
      <c r="BZ143" s="27"/>
      <c r="CA143" s="27"/>
      <c r="CB143" s="27"/>
      <c r="CC143" s="70"/>
      <c r="CD143" s="24"/>
    </row>
    <row r="144" spans="1:82" ht="15.75" customHeight="1">
      <c r="A144" s="185"/>
      <c r="B144" s="427" t="s">
        <v>518</v>
      </c>
      <c r="C144" s="428"/>
      <c r="D144" s="428"/>
      <c r="E144" s="618"/>
      <c r="F144" s="130" t="s">
        <v>1557</v>
      </c>
      <c r="G144" s="130"/>
      <c r="H144" s="130"/>
      <c r="I144" s="130"/>
      <c r="J144" s="130"/>
      <c r="K144" s="130"/>
      <c r="L144" s="130"/>
      <c r="M144" s="130"/>
      <c r="N144" s="130"/>
      <c r="O144" s="130"/>
      <c r="P144" s="130"/>
      <c r="Q144" s="130"/>
      <c r="R144" s="130"/>
      <c r="S144" s="130"/>
      <c r="T144" s="130"/>
      <c r="U144" s="130"/>
      <c r="V144" s="130"/>
      <c r="W144" s="130"/>
      <c r="X144" s="544"/>
      <c r="AA144" s="229" t="s">
        <v>647</v>
      </c>
      <c r="AB144" s="237">
        <f>SUM(AB141:AB143)</f>
        <v>1</v>
      </c>
      <c r="AE144" s="181" t="s">
        <v>2</v>
      </c>
      <c r="AF144" s="236">
        <f ca="1">IF(U141=AE144,3,0)</f>
        <v>0</v>
      </c>
      <c r="AG144" s="229">
        <v>3</v>
      </c>
      <c r="AS144" s="118" t="str">
        <f t="shared" si="24"/>
        <v>(イ)大型機器等の搬出入に係る事項</v>
      </c>
      <c r="AT144" s="253" t="str">
        <f t="shared" si="25"/>
        <v/>
      </c>
      <c r="AU144" s="43" t="s">
        <v>921</v>
      </c>
      <c r="AZ144" s="64" t="s">
        <v>1</v>
      </c>
      <c r="BA144" s="84">
        <f>IF(AND(AT153&gt;=3,AT153&lt;=5),1,0)</f>
        <v>0</v>
      </c>
    </row>
    <row r="145" spans="1:82" ht="15.75" customHeight="1" thickBot="1">
      <c r="A145" s="185"/>
      <c r="B145" s="125"/>
      <c r="C145" s="61"/>
      <c r="D145" s="61"/>
      <c r="E145" s="628"/>
      <c r="F145" s="1231" t="s">
        <v>1558</v>
      </c>
      <c r="G145" s="1231"/>
      <c r="H145" s="1231"/>
      <c r="I145" s="1231"/>
      <c r="J145" s="1231"/>
      <c r="K145" s="1231"/>
      <c r="L145" s="1231"/>
      <c r="M145" s="1231"/>
      <c r="N145" s="1231"/>
      <c r="O145" s="1231"/>
      <c r="P145" s="1231"/>
      <c r="Q145" s="1231"/>
      <c r="R145" s="1231"/>
      <c r="S145" s="1231"/>
      <c r="T145" s="1231"/>
      <c r="U145" s="1231"/>
      <c r="V145" s="1231"/>
      <c r="W145" s="1231"/>
      <c r="X145" s="1232"/>
      <c r="AE145" s="229" t="s">
        <v>647</v>
      </c>
      <c r="AF145" s="237">
        <f ca="1">IF(SUM(AF141:AF144)=0,"",(SUM(AF141:AF144)))</f>
        <v>1</v>
      </c>
      <c r="AS145" s="118">
        <f t="shared" si="24"/>
        <v>0</v>
      </c>
      <c r="AT145" s="253" t="str">
        <f t="shared" si="25"/>
        <v/>
      </c>
      <c r="AU145" s="43" t="s">
        <v>921</v>
      </c>
      <c r="AZ145" s="66" t="s">
        <v>2</v>
      </c>
      <c r="BA145" s="86">
        <f>IF(AT153&gt;=6,1,0)</f>
        <v>0</v>
      </c>
    </row>
    <row r="146" spans="1:82" ht="15.75" customHeight="1" thickBot="1">
      <c r="A146" s="185"/>
      <c r="B146" s="125"/>
      <c r="C146" s="61"/>
      <c r="D146" s="61"/>
      <c r="E146" s="545"/>
      <c r="F146" s="1292"/>
      <c r="G146" s="1292"/>
      <c r="H146" s="1292"/>
      <c r="I146" s="1292"/>
      <c r="J146" s="1292"/>
      <c r="K146" s="1292"/>
      <c r="L146" s="1292"/>
      <c r="M146" s="1292"/>
      <c r="N146" s="1292"/>
      <c r="O146" s="1292"/>
      <c r="P146" s="1292"/>
      <c r="Q146" s="1292"/>
      <c r="R146" s="1292"/>
      <c r="S146" s="1292"/>
      <c r="T146" s="1292"/>
      <c r="U146" s="1292"/>
      <c r="V146" s="1292"/>
      <c r="W146" s="1292"/>
      <c r="X146" s="1293"/>
      <c r="AS146" s="109"/>
      <c r="AT146" s="107"/>
      <c r="AZ146" s="82"/>
      <c r="BA146" s="82"/>
    </row>
    <row r="147" spans="1:82" ht="15.75" customHeight="1" thickBot="1">
      <c r="A147" s="185"/>
      <c r="B147" s="125"/>
      <c r="C147" s="61"/>
      <c r="D147" s="61"/>
      <c r="E147" s="622"/>
      <c r="F147" s="929" t="s">
        <v>1504</v>
      </c>
      <c r="G147" s="929"/>
      <c r="H147" s="929"/>
      <c r="I147" s="929"/>
      <c r="J147" s="929"/>
      <c r="K147" s="929"/>
      <c r="L147" s="929"/>
      <c r="M147" s="929"/>
      <c r="N147" s="929"/>
      <c r="O147" s="929"/>
      <c r="P147" s="929"/>
      <c r="Q147" s="929"/>
      <c r="R147" s="929"/>
      <c r="S147" s="929"/>
      <c r="T147" s="929"/>
      <c r="U147" s="929"/>
      <c r="V147" s="929"/>
      <c r="W147" s="929"/>
      <c r="X147" s="145"/>
      <c r="AS147" s="118">
        <f t="shared" ref="AS147:AS149" si="26">B147</f>
        <v>0</v>
      </c>
      <c r="AT147" s="253" t="str">
        <f t="shared" ref="AT147:AT149" si="27">IF(E147="〇",1,"")</f>
        <v/>
      </c>
      <c r="AU147" s="43" t="s">
        <v>921</v>
      </c>
      <c r="AW147" s="83">
        <f>SUM(AT144:AT147)</f>
        <v>0</v>
      </c>
    </row>
    <row r="148" spans="1:82" ht="15.75" customHeight="1">
      <c r="A148" s="185"/>
      <c r="B148" s="427" t="s">
        <v>545</v>
      </c>
      <c r="C148" s="428"/>
      <c r="D148" s="428"/>
      <c r="E148" s="618"/>
      <c r="F148" s="907" t="s">
        <v>1505</v>
      </c>
      <c r="G148" s="546"/>
      <c r="H148" s="546"/>
      <c r="I148" s="546"/>
      <c r="J148" s="546"/>
      <c r="K148" s="546"/>
      <c r="L148" s="546"/>
      <c r="M148" s="546"/>
      <c r="N148" s="546"/>
      <c r="O148" s="546"/>
      <c r="P148" s="546"/>
      <c r="Q148" s="546"/>
      <c r="R148" s="546"/>
      <c r="S148" s="546"/>
      <c r="T148" s="546"/>
      <c r="U148" s="546"/>
      <c r="V148" s="546"/>
      <c r="W148" s="546"/>
      <c r="X148" s="547"/>
      <c r="AS148" s="118" t="str">
        <f t="shared" si="26"/>
        <v>(ウ)その他に係る事項</v>
      </c>
      <c r="AT148" s="253" t="str">
        <f t="shared" si="27"/>
        <v/>
      </c>
      <c r="AU148" s="43" t="s">
        <v>921</v>
      </c>
    </row>
    <row r="149" spans="1:82" ht="15.75" customHeight="1" thickBot="1">
      <c r="A149" s="184"/>
      <c r="B149" s="125"/>
      <c r="C149" s="61"/>
      <c r="D149" s="61"/>
      <c r="E149" s="628"/>
      <c r="F149" s="1294" t="s">
        <v>1559</v>
      </c>
      <c r="G149" s="1294"/>
      <c r="H149" s="1294"/>
      <c r="I149" s="1294"/>
      <c r="J149" s="1294"/>
      <c r="K149" s="1294"/>
      <c r="L149" s="1294"/>
      <c r="M149" s="1294"/>
      <c r="N149" s="1294"/>
      <c r="O149" s="1294"/>
      <c r="P149" s="1294"/>
      <c r="Q149" s="1294"/>
      <c r="R149" s="1294"/>
      <c r="S149" s="1294"/>
      <c r="T149" s="1294"/>
      <c r="U149" s="1294"/>
      <c r="V149" s="1294"/>
      <c r="W149" s="1294"/>
      <c r="X149" s="1295"/>
      <c r="Y149" s="58"/>
      <c r="AS149" s="118">
        <f t="shared" si="26"/>
        <v>0</v>
      </c>
      <c r="AT149" s="253" t="str">
        <f t="shared" si="27"/>
        <v/>
      </c>
      <c r="AU149" s="43" t="s">
        <v>921</v>
      </c>
    </row>
    <row r="150" spans="1:82" ht="15.75" customHeight="1" thickBot="1">
      <c r="A150" s="185"/>
      <c r="B150" s="125"/>
      <c r="C150" s="61"/>
      <c r="D150" s="61"/>
      <c r="E150" s="545"/>
      <c r="F150" s="1296"/>
      <c r="G150" s="1296"/>
      <c r="H150" s="1296"/>
      <c r="I150" s="1296"/>
      <c r="J150" s="1296"/>
      <c r="K150" s="1296"/>
      <c r="L150" s="1296"/>
      <c r="M150" s="1296"/>
      <c r="N150" s="1296"/>
      <c r="O150" s="1296"/>
      <c r="P150" s="1296"/>
      <c r="Q150" s="1296"/>
      <c r="R150" s="1296"/>
      <c r="S150" s="1296"/>
      <c r="T150" s="1296"/>
      <c r="U150" s="1296"/>
      <c r="V150" s="1296"/>
      <c r="W150" s="1296"/>
      <c r="X150" s="1297"/>
      <c r="AS150" s="109"/>
      <c r="AT150" s="107"/>
    </row>
    <row r="151" spans="1:82" ht="15.75" customHeight="1" thickBot="1">
      <c r="A151" s="185"/>
      <c r="B151" s="125"/>
      <c r="C151" s="61"/>
      <c r="D151" s="513"/>
      <c r="E151" s="622"/>
      <c r="F151" s="1549" t="s">
        <v>1693</v>
      </c>
      <c r="G151" s="1549"/>
      <c r="H151" s="1549"/>
      <c r="I151" s="1549"/>
      <c r="J151" s="1549"/>
      <c r="K151" s="1549"/>
      <c r="L151" s="1549"/>
      <c r="M151" s="1549"/>
      <c r="N151" s="1549"/>
      <c r="O151" s="1549"/>
      <c r="P151" s="1549"/>
      <c r="Q151" s="1549"/>
      <c r="R151" s="1549"/>
      <c r="S151" s="1549"/>
      <c r="T151" s="1549"/>
      <c r="U151" s="1549"/>
      <c r="V151" s="1549"/>
      <c r="W151" s="1549"/>
      <c r="X151" s="1550"/>
      <c r="AS151" s="118">
        <f t="shared" ref="AS151" si="28">B151</f>
        <v>0</v>
      </c>
      <c r="AT151" s="253" t="str">
        <f t="shared" ref="AT151" si="29">IF(E151="〇",1,"")</f>
        <v/>
      </c>
      <c r="AU151" s="43" t="s">
        <v>921</v>
      </c>
    </row>
    <row r="152" spans="1:82" ht="15.75" customHeight="1" thickBot="1">
      <c r="A152" s="185"/>
      <c r="B152" s="574"/>
      <c r="C152" s="575"/>
      <c r="D152" s="575"/>
      <c r="E152" s="605"/>
      <c r="F152" s="1551"/>
      <c r="G152" s="1551"/>
      <c r="H152" s="1551"/>
      <c r="I152" s="1551"/>
      <c r="J152" s="1551"/>
      <c r="K152" s="1551"/>
      <c r="L152" s="1551"/>
      <c r="M152" s="1551"/>
      <c r="N152" s="1551"/>
      <c r="O152" s="1551"/>
      <c r="P152" s="1551"/>
      <c r="Q152" s="1551"/>
      <c r="R152" s="1551"/>
      <c r="S152" s="1551"/>
      <c r="T152" s="1551"/>
      <c r="U152" s="1551"/>
      <c r="V152" s="1551"/>
      <c r="W152" s="1551"/>
      <c r="X152" s="1552"/>
      <c r="AS152" s="118">
        <f>B153</f>
        <v>0</v>
      </c>
      <c r="AT152" s="253" t="str">
        <f>IF(E153="〇",1,"")</f>
        <v/>
      </c>
      <c r="AU152" s="43" t="s">
        <v>921</v>
      </c>
    </row>
    <row r="153" spans="1:82" ht="15.75" customHeight="1" thickBot="1">
      <c r="A153" s="185"/>
      <c r="B153" s="429"/>
      <c r="C153" s="430"/>
      <c r="D153" s="431"/>
      <c r="E153" s="622"/>
      <c r="F153" s="517" t="s">
        <v>1506</v>
      </c>
      <c r="G153" s="935"/>
      <c r="H153" s="935"/>
      <c r="I153" s="935"/>
      <c r="J153" s="935"/>
      <c r="K153" s="935"/>
      <c r="L153" s="935"/>
      <c r="M153" s="935"/>
      <c r="N153" s="935"/>
      <c r="O153" s="935"/>
      <c r="P153" s="935"/>
      <c r="Q153" s="935"/>
      <c r="R153" s="935"/>
      <c r="S153" s="935"/>
      <c r="T153" s="935"/>
      <c r="U153" s="935"/>
      <c r="V153" s="935"/>
      <c r="W153" s="935"/>
      <c r="X153" s="146"/>
      <c r="AF153" s="236"/>
      <c r="AS153" s="109" t="s">
        <v>415</v>
      </c>
      <c r="AT153" s="107">
        <f>SUM(AT142:AT152)</f>
        <v>0</v>
      </c>
      <c r="AW153" s="83">
        <f>SUM(AT148:AT152)</f>
        <v>0</v>
      </c>
    </row>
    <row r="154" spans="1:82" ht="8.25" customHeight="1" thickBot="1">
      <c r="A154" s="185"/>
      <c r="B154" s="498"/>
      <c r="C154" s="498"/>
      <c r="D154" s="498"/>
      <c r="E154" s="176"/>
      <c r="F154" s="176"/>
      <c r="G154" s="176"/>
      <c r="H154" s="176"/>
      <c r="I154" s="176"/>
      <c r="J154" s="176"/>
      <c r="K154" s="176"/>
      <c r="L154" s="176"/>
      <c r="M154" s="176"/>
      <c r="N154" s="176"/>
      <c r="O154" s="176"/>
      <c r="P154" s="176"/>
      <c r="Q154" s="176"/>
      <c r="R154" s="176"/>
      <c r="S154" s="176"/>
      <c r="T154" s="176"/>
      <c r="U154" s="176"/>
      <c r="V154" s="176"/>
      <c r="W154" s="176"/>
      <c r="X154" s="176"/>
      <c r="AE154" s="248"/>
      <c r="AF154" s="236">
        <v>0</v>
      </c>
      <c r="AG154" s="229">
        <v>0</v>
      </c>
      <c r="AS154" s="83"/>
      <c r="AT154" s="83"/>
      <c r="AU154" s="83"/>
    </row>
    <row r="155" spans="1:82" ht="15.75" customHeight="1" thickBot="1">
      <c r="A155" s="185"/>
      <c r="B155" s="73" t="s">
        <v>567</v>
      </c>
      <c r="C155" s="425"/>
      <c r="D155" s="425"/>
      <c r="E155" s="167"/>
      <c r="F155" s="167"/>
      <c r="G155" s="167"/>
      <c r="H155" s="167"/>
      <c r="I155" s="167"/>
      <c r="J155" s="167"/>
      <c r="K155" s="167"/>
      <c r="L155" s="167"/>
      <c r="M155" s="167"/>
      <c r="N155" s="167"/>
      <c r="O155" s="167"/>
      <c r="P155" s="1143" t="s">
        <v>4</v>
      </c>
      <c r="Q155" s="1144"/>
      <c r="R155" s="1144"/>
      <c r="S155" s="1144"/>
      <c r="T155" s="1145"/>
      <c r="U155" s="1146" t="str">
        <f ca="1">IF(P155&lt;&gt;AA155,"",OFFSET(BA157,MATCH(1,BA157:BA159,0)-1,-1,1,1))</f>
        <v>段階1</v>
      </c>
      <c r="V155" s="1147"/>
      <c r="W155" s="1147"/>
      <c r="X155" s="1148"/>
      <c r="AA155" s="111" t="s">
        <v>4</v>
      </c>
      <c r="AB155" s="236">
        <f>IF(P155=AA155,1,0)</f>
        <v>1</v>
      </c>
      <c r="AC155" s="229">
        <v>1</v>
      </c>
      <c r="AE155" s="182" t="s">
        <v>0</v>
      </c>
      <c r="AF155" s="236">
        <f ca="1">IF(U155=AE155,1,0)</f>
        <v>1</v>
      </c>
      <c r="AG155" s="229">
        <v>1</v>
      </c>
      <c r="AI155" s="111"/>
      <c r="AS155" s="83"/>
      <c r="AT155" s="83"/>
      <c r="AU155" s="83"/>
      <c r="AW155" s="83" t="s">
        <v>1098</v>
      </c>
      <c r="AZ155" s="83" t="str">
        <f>B155</f>
        <v>イ　躯体の劣化対策</v>
      </c>
      <c r="BH155" s="674" t="s">
        <v>1686</v>
      </c>
      <c r="BI155" s="669" t="s">
        <v>2</v>
      </c>
      <c r="BJ155" s="653" t="s">
        <v>1658</v>
      </c>
      <c r="BK155" s="670"/>
      <c r="BL155" s="667"/>
      <c r="BM155" s="667"/>
      <c r="BN155" s="667"/>
      <c r="BO155" s="667"/>
      <c r="BP155" s="667"/>
      <c r="BQ155" s="668"/>
      <c r="BR155" s="668"/>
      <c r="BS155" s="668"/>
      <c r="BT155" s="668"/>
      <c r="BU155" s="668"/>
      <c r="BV155" s="668"/>
      <c r="BW155" s="668"/>
      <c r="BX155" s="668"/>
      <c r="BY155" s="668"/>
      <c r="BZ155" s="668"/>
      <c r="CA155" s="668"/>
      <c r="CB155" s="668"/>
      <c r="CC155" s="80"/>
      <c r="CD155" s="69"/>
    </row>
    <row r="156" spans="1:82" ht="15.75" customHeight="1" thickBot="1">
      <c r="A156" s="185"/>
      <c r="B156" s="594" t="s">
        <v>1535</v>
      </c>
      <c r="C156" s="428"/>
      <c r="D156" s="428"/>
      <c r="E156" s="1539" t="s">
        <v>1305</v>
      </c>
      <c r="F156" s="1236"/>
      <c r="G156" s="1236"/>
      <c r="H156" s="1236"/>
      <c r="I156" s="1236"/>
      <c r="J156" s="1236"/>
      <c r="K156" s="1236"/>
      <c r="L156" s="1236"/>
      <c r="M156" s="1236"/>
      <c r="N156" s="1236"/>
      <c r="O156" s="1236"/>
      <c r="P156" s="1236"/>
      <c r="Q156" s="1236"/>
      <c r="R156" s="1236"/>
      <c r="S156" s="1236"/>
      <c r="T156" s="1236"/>
      <c r="U156" s="1236"/>
      <c r="V156" s="1236"/>
      <c r="W156" s="1236"/>
      <c r="X156" s="1237"/>
      <c r="AA156" s="230" t="s">
        <v>5</v>
      </c>
      <c r="AB156" s="236">
        <f>IF(P155=AA156,2,0)</f>
        <v>0</v>
      </c>
      <c r="AC156" s="229">
        <v>2</v>
      </c>
      <c r="AE156" s="182" t="s">
        <v>1</v>
      </c>
      <c r="AF156" s="236">
        <f ca="1">IF(U155=AE156,2,0)</f>
        <v>0</v>
      </c>
      <c r="AG156" s="229">
        <v>2</v>
      </c>
      <c r="AI156" s="115" t="s">
        <v>6</v>
      </c>
      <c r="AQ156" s="45">
        <f>建築物の概要!U35</f>
        <v>0</v>
      </c>
      <c r="AR156" s="45" t="s">
        <v>1091</v>
      </c>
      <c r="AS156" s="118" t="str">
        <f t="shared" ref="AS156" si="30">B156</f>
        <v>(ア)躯体の劣化対策に係る事項</v>
      </c>
      <c r="AT156" s="301"/>
      <c r="AU156" s="43"/>
      <c r="AW156" s="83" t="str">
        <f>IF(AQ156=0,"",IF(AND(AT158=1,AT157=1),3,IF(AT158=1,2,0)))</f>
        <v/>
      </c>
      <c r="AX156" s="83" t="s">
        <v>1095</v>
      </c>
      <c r="AZ156" s="83" t="s">
        <v>117</v>
      </c>
      <c r="BI156" s="182"/>
      <c r="BJ156" s="82" t="s">
        <v>1660</v>
      </c>
      <c r="BK156" s="82"/>
      <c r="BL156" s="82"/>
      <c r="BM156" s="82"/>
      <c r="BN156" s="82"/>
      <c r="BO156" s="82"/>
      <c r="BP156" s="82"/>
      <c r="BQ156" s="82"/>
      <c r="BR156" s="82"/>
      <c r="BS156" s="82"/>
      <c r="BT156" s="82"/>
      <c r="BU156" s="82"/>
      <c r="BV156" s="82"/>
      <c r="BW156" s="82"/>
      <c r="BX156" s="82"/>
      <c r="BY156" s="82"/>
      <c r="BZ156" s="82"/>
      <c r="CA156" s="82"/>
      <c r="CB156" s="82"/>
      <c r="CC156" s="82"/>
      <c r="CD156" s="84"/>
    </row>
    <row r="157" spans="1:82" ht="15.75" customHeight="1" thickBot="1">
      <c r="A157" s="185"/>
      <c r="B157" s="125"/>
      <c r="C157" s="61"/>
      <c r="D157" s="61"/>
      <c r="E157" s="622"/>
      <c r="F157" s="1298" t="s">
        <v>1467</v>
      </c>
      <c r="G157" s="1299"/>
      <c r="H157" s="1299"/>
      <c r="I157" s="1299"/>
      <c r="J157" s="1299"/>
      <c r="K157" s="1299"/>
      <c r="L157" s="1299"/>
      <c r="M157" s="1299"/>
      <c r="N157" s="1299"/>
      <c r="O157" s="1299"/>
      <c r="P157" s="1299"/>
      <c r="Q157" s="1299"/>
      <c r="R157" s="1299"/>
      <c r="S157" s="1299"/>
      <c r="T157" s="1299"/>
      <c r="U157" s="1299"/>
      <c r="V157" s="1299"/>
      <c r="W157" s="1299"/>
      <c r="X157" s="1300"/>
      <c r="AA157" s="231" t="s">
        <v>648</v>
      </c>
      <c r="AB157" s="236">
        <f>IF(P155=AA157,4,0)</f>
        <v>0</v>
      </c>
      <c r="AC157" s="229">
        <v>4</v>
      </c>
      <c r="AE157" s="181" t="s">
        <v>2</v>
      </c>
      <c r="AF157" s="236">
        <f ca="1">IF(U155=AE157,3,0)</f>
        <v>0</v>
      </c>
      <c r="AG157" s="229">
        <v>3</v>
      </c>
      <c r="AS157" s="118">
        <f>B158</f>
        <v>0</v>
      </c>
      <c r="AT157" s="253" t="str">
        <f>IF(E157="〇",1,"")</f>
        <v/>
      </c>
      <c r="AU157" s="43" t="s">
        <v>921</v>
      </c>
      <c r="AZ157" s="67" t="s">
        <v>0</v>
      </c>
      <c r="BA157" s="69">
        <f>IF(SUM(BA158:BA159)=0,1,0)</f>
        <v>1</v>
      </c>
      <c r="BI157" s="183"/>
      <c r="BJ157" s="20" t="s">
        <v>1700</v>
      </c>
      <c r="BK157" s="20"/>
      <c r="BL157" s="20"/>
      <c r="BM157" s="20"/>
      <c r="BN157" s="20"/>
      <c r="BO157" s="20"/>
      <c r="BP157" s="20"/>
      <c r="BQ157" s="20"/>
      <c r="BR157" s="20"/>
      <c r="BS157" s="20"/>
      <c r="BT157" s="20"/>
      <c r="BU157" s="20"/>
      <c r="BV157" s="20"/>
      <c r="BW157" s="20"/>
      <c r="BX157" s="20"/>
      <c r="BY157" s="20"/>
      <c r="BZ157" s="20"/>
      <c r="CA157" s="20"/>
      <c r="CB157" s="20"/>
      <c r="CC157" s="20"/>
      <c r="CD157" s="21"/>
    </row>
    <row r="158" spans="1:82" ht="15.75" customHeight="1" thickBot="1">
      <c r="A158" s="185"/>
      <c r="B158" s="125"/>
      <c r="C158" s="61"/>
      <c r="D158" s="61"/>
      <c r="E158" s="622"/>
      <c r="F158" s="1540" t="s">
        <v>1373</v>
      </c>
      <c r="G158" s="1541"/>
      <c r="H158" s="1541"/>
      <c r="I158" s="1541"/>
      <c r="J158" s="1541"/>
      <c r="K158" s="1541"/>
      <c r="L158" s="1541"/>
      <c r="M158" s="1541"/>
      <c r="N158" s="1541"/>
      <c r="O158" s="1541"/>
      <c r="P158" s="1541"/>
      <c r="Q158" s="1541"/>
      <c r="R158" s="1541"/>
      <c r="S158" s="1541"/>
      <c r="T158" s="1541"/>
      <c r="U158" s="1541"/>
      <c r="V158" s="1541"/>
      <c r="W158" s="1541"/>
      <c r="X158" s="1542"/>
      <c r="AA158" s="229" t="s">
        <v>647</v>
      </c>
      <c r="AB158" s="237">
        <f>SUM(AB155:AB157)</f>
        <v>1</v>
      </c>
      <c r="AE158" s="229" t="s">
        <v>647</v>
      </c>
      <c r="AF158" s="237">
        <f ca="1">IF(SUM(AF154:AF157)=0,"",(SUM(AF154:AF157)))</f>
        <v>1</v>
      </c>
      <c r="AS158" s="118">
        <f>B157</f>
        <v>0</v>
      </c>
      <c r="AT158" s="253" t="str">
        <f>IF(E158="〇",1,"")</f>
        <v/>
      </c>
      <c r="AU158" s="43" t="s">
        <v>921</v>
      </c>
      <c r="AZ158" s="64" t="s">
        <v>1</v>
      </c>
      <c r="BA158" s="84">
        <f>IF(AW165=2,1,0)</f>
        <v>0</v>
      </c>
      <c r="BI158" s="165" t="s">
        <v>1</v>
      </c>
      <c r="BJ158" s="98" t="s">
        <v>1658</v>
      </c>
      <c r="BK158" s="341"/>
      <c r="BL158" s="42"/>
      <c r="BM158" s="42"/>
      <c r="BN158" s="42"/>
      <c r="BO158" s="42"/>
      <c r="BP158" s="42"/>
      <c r="BQ158" s="342"/>
      <c r="BR158" s="342"/>
      <c r="BS158" s="342"/>
      <c r="BT158" s="342"/>
      <c r="BU158" s="342"/>
      <c r="BV158" s="342"/>
      <c r="BW158" s="342"/>
      <c r="BX158" s="342"/>
      <c r="BY158" s="342"/>
      <c r="BZ158" s="342"/>
      <c r="CA158" s="342"/>
      <c r="CB158" s="342"/>
      <c r="CC158" s="82"/>
      <c r="CD158" s="84"/>
    </row>
    <row r="159" spans="1:82" ht="15.75" customHeight="1" thickBot="1">
      <c r="A159" s="185"/>
      <c r="B159" s="125"/>
      <c r="C159" s="61"/>
      <c r="D159" s="61"/>
      <c r="E159" s="1307" t="s">
        <v>1306</v>
      </c>
      <c r="F159" s="1239"/>
      <c r="G159" s="1239"/>
      <c r="H159" s="1239"/>
      <c r="I159" s="1239"/>
      <c r="J159" s="1239"/>
      <c r="K159" s="1239"/>
      <c r="L159" s="1239"/>
      <c r="M159" s="1239"/>
      <c r="N159" s="1239"/>
      <c r="O159" s="1239"/>
      <c r="P159" s="1239"/>
      <c r="Q159" s="1239"/>
      <c r="R159" s="1239"/>
      <c r="S159" s="1239"/>
      <c r="T159" s="1239"/>
      <c r="U159" s="1239"/>
      <c r="V159" s="1239"/>
      <c r="W159" s="1239"/>
      <c r="X159" s="1240"/>
      <c r="AQ159" s="45">
        <f>建築物の概要!U33</f>
        <v>0</v>
      </c>
      <c r="AR159" s="45" t="s">
        <v>1092</v>
      </c>
      <c r="AS159" s="83"/>
      <c r="AT159" s="302"/>
      <c r="AU159" s="83"/>
      <c r="AW159" s="83" t="str">
        <f>IF(AQ159=0,"",IF(AT160=1,3,IF(AT161=1,2,0)))</f>
        <v/>
      </c>
      <c r="AX159" s="83" t="s">
        <v>1096</v>
      </c>
      <c r="AZ159" s="66" t="s">
        <v>2</v>
      </c>
      <c r="BA159" s="84">
        <f>IF(AW165=3,1,0)</f>
        <v>0</v>
      </c>
      <c r="BI159" s="182"/>
      <c r="BJ159" s="82" t="s">
        <v>1659</v>
      </c>
      <c r="BK159" s="82"/>
      <c r="BL159" s="82"/>
      <c r="BM159" s="82"/>
      <c r="BN159" s="82"/>
      <c r="BO159" s="82"/>
      <c r="BP159" s="82"/>
      <c r="BQ159" s="82"/>
      <c r="BR159" s="82"/>
      <c r="BS159" s="82"/>
      <c r="BT159" s="82"/>
      <c r="BU159" s="82"/>
      <c r="BV159" s="82"/>
      <c r="BW159" s="82"/>
      <c r="BX159" s="82"/>
      <c r="BY159" s="82"/>
      <c r="BZ159" s="82"/>
      <c r="CA159" s="82"/>
      <c r="CB159" s="82"/>
      <c r="CC159" s="82"/>
      <c r="CD159" s="84"/>
    </row>
    <row r="160" spans="1:82" ht="15.75" customHeight="1" thickBot="1">
      <c r="A160" s="185"/>
      <c r="B160" s="125"/>
      <c r="C160" s="61"/>
      <c r="D160" s="61"/>
      <c r="E160" s="622"/>
      <c r="F160" s="1298" t="s">
        <v>1450</v>
      </c>
      <c r="G160" s="1299"/>
      <c r="H160" s="1299"/>
      <c r="I160" s="1299"/>
      <c r="J160" s="1299"/>
      <c r="K160" s="1299"/>
      <c r="L160" s="1299"/>
      <c r="M160" s="1299"/>
      <c r="N160" s="1299"/>
      <c r="O160" s="1299"/>
      <c r="P160" s="1299"/>
      <c r="Q160" s="1299"/>
      <c r="R160" s="1299"/>
      <c r="S160" s="1299"/>
      <c r="T160" s="1299"/>
      <c r="U160" s="1299"/>
      <c r="V160" s="1299"/>
      <c r="W160" s="1299"/>
      <c r="X160" s="1300"/>
      <c r="AQ160" s="45"/>
      <c r="AR160" s="45"/>
      <c r="AS160" s="118">
        <f>B161</f>
        <v>0</v>
      </c>
      <c r="AT160" s="253" t="str">
        <f>IF(E160="〇",1,"")</f>
        <v/>
      </c>
      <c r="AU160" s="43" t="s">
        <v>921</v>
      </c>
      <c r="BI160" s="183"/>
      <c r="BJ160" s="20" t="s">
        <v>1701</v>
      </c>
      <c r="BK160" s="20"/>
      <c r="BL160" s="20"/>
      <c r="BM160" s="20"/>
      <c r="BN160" s="20"/>
      <c r="BO160" s="20"/>
      <c r="BP160" s="20"/>
      <c r="BQ160" s="20"/>
      <c r="BR160" s="20"/>
      <c r="BS160" s="20"/>
      <c r="BT160" s="20"/>
      <c r="BU160" s="20"/>
      <c r="BV160" s="20"/>
      <c r="BW160" s="20"/>
      <c r="BX160" s="20"/>
      <c r="BY160" s="20"/>
      <c r="BZ160" s="20"/>
      <c r="CA160" s="20"/>
      <c r="CB160" s="20"/>
      <c r="CC160" s="20"/>
      <c r="CD160" s="21"/>
    </row>
    <row r="161" spans="1:82" ht="15.75" customHeight="1" thickBot="1">
      <c r="A161" s="185"/>
      <c r="B161" s="125"/>
      <c r="C161" s="61"/>
      <c r="D161" s="61"/>
      <c r="E161" s="622"/>
      <c r="F161" s="1540" t="s">
        <v>1374</v>
      </c>
      <c r="G161" s="1541"/>
      <c r="H161" s="1541"/>
      <c r="I161" s="1541"/>
      <c r="J161" s="1541"/>
      <c r="K161" s="1541"/>
      <c r="L161" s="1541"/>
      <c r="M161" s="1541"/>
      <c r="N161" s="1541"/>
      <c r="O161" s="1541"/>
      <c r="P161" s="1541"/>
      <c r="Q161" s="1541"/>
      <c r="R161" s="1541"/>
      <c r="S161" s="1541"/>
      <c r="T161" s="1541"/>
      <c r="U161" s="1541"/>
      <c r="V161" s="1541"/>
      <c r="W161" s="1541"/>
      <c r="X161" s="1542"/>
      <c r="AQ161" s="45"/>
      <c r="AR161" s="45"/>
      <c r="AS161" s="118">
        <f>B160</f>
        <v>0</v>
      </c>
      <c r="AT161" s="253" t="str">
        <f>IF(E161="〇",1,"")</f>
        <v/>
      </c>
      <c r="AU161" s="43" t="s">
        <v>921</v>
      </c>
      <c r="BI161" s="33" t="s">
        <v>0</v>
      </c>
      <c r="BJ161" s="152" t="s">
        <v>1629</v>
      </c>
      <c r="BK161" s="17"/>
      <c r="BL161" s="25"/>
      <c r="BM161" s="25"/>
      <c r="BN161" s="25"/>
      <c r="BO161" s="25"/>
      <c r="BP161" s="25"/>
      <c r="BQ161" s="27"/>
      <c r="BR161" s="27"/>
      <c r="BS161" s="27"/>
      <c r="BT161" s="27"/>
      <c r="BU161" s="27"/>
      <c r="BV161" s="27"/>
      <c r="BW161" s="27"/>
      <c r="BX161" s="27"/>
      <c r="BY161" s="27"/>
      <c r="BZ161" s="27"/>
      <c r="CA161" s="27"/>
      <c r="CB161" s="27"/>
      <c r="CC161" s="70"/>
      <c r="CD161" s="24"/>
    </row>
    <row r="162" spans="1:82" ht="15.75" customHeight="1" thickBot="1">
      <c r="A162" s="185"/>
      <c r="B162" s="125"/>
      <c r="C162" s="61"/>
      <c r="D162" s="61"/>
      <c r="E162" s="1301" t="s">
        <v>1307</v>
      </c>
      <c r="F162" s="1302"/>
      <c r="G162" s="1302"/>
      <c r="H162" s="1302"/>
      <c r="I162" s="1302"/>
      <c r="J162" s="1302"/>
      <c r="K162" s="1302"/>
      <c r="L162" s="1302"/>
      <c r="M162" s="1302"/>
      <c r="N162" s="1302"/>
      <c r="O162" s="1302"/>
      <c r="P162" s="1302"/>
      <c r="Q162" s="1302"/>
      <c r="R162" s="1302"/>
      <c r="S162" s="1302"/>
      <c r="T162" s="1302"/>
      <c r="U162" s="1302"/>
      <c r="V162" s="1302"/>
      <c r="W162" s="1302"/>
      <c r="X162" s="1303"/>
      <c r="AQ162" s="45">
        <f>建築物の概要!U31</f>
        <v>0</v>
      </c>
      <c r="AR162" s="45" t="s">
        <v>1093</v>
      </c>
      <c r="AS162" s="83"/>
      <c r="AT162" s="302"/>
      <c r="AU162" s="83"/>
    </row>
    <row r="163" spans="1:82" ht="15.75" customHeight="1" thickBot="1">
      <c r="A163" s="185"/>
      <c r="B163" s="125"/>
      <c r="C163" s="61"/>
      <c r="D163" s="61"/>
      <c r="E163" s="622"/>
      <c r="F163" s="548" t="s">
        <v>1451</v>
      </c>
      <c r="G163" s="193"/>
      <c r="H163" s="193"/>
      <c r="I163" s="193"/>
      <c r="J163" s="193"/>
      <c r="K163" s="193"/>
      <c r="L163" s="193"/>
      <c r="M163" s="193"/>
      <c r="N163" s="193"/>
      <c r="O163" s="193"/>
      <c r="P163" s="193"/>
      <c r="Q163" s="193"/>
      <c r="R163" s="193"/>
      <c r="S163" s="193"/>
      <c r="T163" s="193"/>
      <c r="U163" s="193"/>
      <c r="V163" s="193"/>
      <c r="W163" s="193"/>
      <c r="X163" s="194"/>
      <c r="AF163" s="236"/>
      <c r="AS163" s="118">
        <f>B164</f>
        <v>0</v>
      </c>
      <c r="AT163" s="253" t="str">
        <f>IF(E163="〇",1,"")</f>
        <v/>
      </c>
      <c r="AU163" s="43" t="s">
        <v>921</v>
      </c>
      <c r="BI163" s="82"/>
      <c r="BJ163" s="82"/>
      <c r="BK163" s="82"/>
      <c r="BL163" s="82"/>
      <c r="BM163" s="82"/>
    </row>
    <row r="164" spans="1:82" ht="15.75" customHeight="1" thickBot="1">
      <c r="A164" s="185"/>
      <c r="B164" s="429"/>
      <c r="C164" s="430"/>
      <c r="D164" s="430"/>
      <c r="E164" s="622"/>
      <c r="F164" s="549" t="s">
        <v>1452</v>
      </c>
      <c r="G164" s="158"/>
      <c r="H164" s="158"/>
      <c r="I164" s="158"/>
      <c r="J164" s="158"/>
      <c r="K164" s="158"/>
      <c r="L164" s="158"/>
      <c r="M164" s="158"/>
      <c r="N164" s="158"/>
      <c r="O164" s="158"/>
      <c r="P164" s="158"/>
      <c r="Q164" s="158"/>
      <c r="R164" s="158"/>
      <c r="S164" s="158"/>
      <c r="T164" s="158"/>
      <c r="U164" s="158"/>
      <c r="V164" s="158"/>
      <c r="W164" s="158"/>
      <c r="X164" s="157"/>
      <c r="AQ164" s="45">
        <f>建築物の概要!U32</f>
        <v>0</v>
      </c>
      <c r="AR164" s="45" t="s">
        <v>1094</v>
      </c>
      <c r="AS164" s="118">
        <f>B163</f>
        <v>0</v>
      </c>
      <c r="AT164" s="253" t="str">
        <f>IF(E164="〇",1,"")</f>
        <v/>
      </c>
      <c r="AU164" s="43" t="s">
        <v>921</v>
      </c>
      <c r="AW164" s="83" t="str">
        <f>IF(AQ165=0,"",IF(AT163=1,3,IF(AT164=1,2,0)))</f>
        <v/>
      </c>
      <c r="AX164" s="83" t="s">
        <v>1097</v>
      </c>
      <c r="BI164" s="82"/>
      <c r="BJ164" s="82"/>
      <c r="BK164" s="82"/>
      <c r="BL164" s="82"/>
      <c r="BM164" s="82"/>
    </row>
    <row r="165" spans="1:82" ht="8.25" customHeight="1" thickBot="1">
      <c r="A165" s="185"/>
      <c r="B165" s="498"/>
      <c r="C165" s="498"/>
      <c r="D165" s="498"/>
      <c r="E165" s="176"/>
      <c r="F165" s="176"/>
      <c r="G165" s="176"/>
      <c r="H165" s="176"/>
      <c r="I165" s="176"/>
      <c r="J165" s="176"/>
      <c r="K165" s="176"/>
      <c r="L165" s="176"/>
      <c r="M165" s="176"/>
      <c r="N165" s="176"/>
      <c r="O165" s="176"/>
      <c r="P165" s="176"/>
      <c r="Q165" s="176"/>
      <c r="R165" s="176"/>
      <c r="S165" s="176"/>
      <c r="T165" s="176"/>
      <c r="U165" s="176"/>
      <c r="V165" s="176"/>
      <c r="W165" s="176"/>
      <c r="X165" s="176"/>
      <c r="AE165" s="248"/>
      <c r="AF165" s="236">
        <v>0</v>
      </c>
      <c r="AG165" s="229">
        <v>0</v>
      </c>
      <c r="AQ165" s="45">
        <f>SUM(AQ162:AQ164)</f>
        <v>0</v>
      </c>
      <c r="AR165" s="83" t="s">
        <v>1089</v>
      </c>
      <c r="AS165" s="83"/>
      <c r="AT165" s="302"/>
      <c r="AU165" s="83"/>
      <c r="AW165" s="83">
        <f>MIN(AW156:AW164)</f>
        <v>0</v>
      </c>
      <c r="AX165" s="83" t="s">
        <v>1089</v>
      </c>
      <c r="BI165" s="82"/>
      <c r="BJ165" s="82"/>
      <c r="BK165" s="82"/>
      <c r="BL165" s="82"/>
      <c r="BM165" s="82"/>
    </row>
    <row r="166" spans="1:82" ht="15.75" customHeight="1" thickBot="1">
      <c r="A166" s="185"/>
      <c r="B166" s="73" t="s">
        <v>568</v>
      </c>
      <c r="C166" s="425"/>
      <c r="D166" s="425"/>
      <c r="E166" s="167"/>
      <c r="F166" s="167"/>
      <c r="G166" s="167"/>
      <c r="H166" s="167"/>
      <c r="I166" s="167"/>
      <c r="J166" s="167"/>
      <c r="K166" s="167"/>
      <c r="L166" s="167"/>
      <c r="M166" s="167"/>
      <c r="N166" s="167"/>
      <c r="O166" s="167"/>
      <c r="P166" s="1143" t="s">
        <v>4</v>
      </c>
      <c r="Q166" s="1144"/>
      <c r="R166" s="1144"/>
      <c r="S166" s="1144"/>
      <c r="T166" s="1145"/>
      <c r="U166" s="1146" t="str">
        <f ca="1">IF(P166&lt;&gt;AA166,"",OFFSET(BA168,MATCH(1,BA168:BA170,0)-1,-1,1,1))</f>
        <v>段階1</v>
      </c>
      <c r="V166" s="1147"/>
      <c r="W166" s="1147"/>
      <c r="X166" s="1148"/>
      <c r="Y166" s="661"/>
      <c r="Z166" s="101"/>
      <c r="AA166" s="111" t="s">
        <v>4</v>
      </c>
      <c r="AB166" s="236">
        <f>IF(P166=AA166,1,0)</f>
        <v>1</v>
      </c>
      <c r="AC166" s="229">
        <v>1</v>
      </c>
      <c r="AE166" s="182" t="s">
        <v>0</v>
      </c>
      <c r="AF166" s="236">
        <f ca="1">IF(U166=AE166,1,0)</f>
        <v>1</v>
      </c>
      <c r="AG166" s="229">
        <v>1</v>
      </c>
      <c r="AI166" s="111"/>
      <c r="AS166" s="241"/>
      <c r="AT166" s="128"/>
      <c r="AV166" s="82"/>
      <c r="AW166" s="82"/>
      <c r="AX166" s="82"/>
      <c r="AY166" s="82"/>
      <c r="AZ166" s="83" t="str">
        <f>B166</f>
        <v>ウ　建設資材の再使用対策等</v>
      </c>
      <c r="BB166" s="82"/>
      <c r="BC166" s="82"/>
      <c r="BD166" s="82"/>
      <c r="BE166" s="82"/>
      <c r="BF166" s="82"/>
      <c r="BG166" s="82"/>
      <c r="BH166" s="677" t="s">
        <v>1686</v>
      </c>
      <c r="BI166" s="35" t="s">
        <v>2</v>
      </c>
      <c r="BJ166" s="447" t="s">
        <v>1662</v>
      </c>
      <c r="BK166" s="36"/>
      <c r="BL166" s="34"/>
      <c r="BM166" s="34"/>
      <c r="BN166" s="34"/>
      <c r="BO166" s="34"/>
      <c r="BP166" s="34"/>
      <c r="BQ166" s="210"/>
      <c r="BR166" s="210"/>
      <c r="BS166" s="210"/>
      <c r="BT166" s="210"/>
      <c r="BU166" s="210"/>
      <c r="BV166" s="210"/>
      <c r="BW166" s="210"/>
      <c r="BX166" s="210"/>
      <c r="BY166" s="210"/>
      <c r="BZ166" s="210"/>
      <c r="CA166" s="210"/>
      <c r="CB166" s="210"/>
      <c r="CC166" s="71"/>
      <c r="CD166" s="72"/>
    </row>
    <row r="167" spans="1:82" ht="15.75" customHeight="1" thickBot="1">
      <c r="A167" s="185"/>
      <c r="B167" s="473" t="s">
        <v>1536</v>
      </c>
      <c r="C167" s="546"/>
      <c r="D167" s="550"/>
      <c r="E167" s="618"/>
      <c r="F167" s="1236" t="s">
        <v>1537</v>
      </c>
      <c r="G167" s="1236"/>
      <c r="H167" s="1236"/>
      <c r="I167" s="1236"/>
      <c r="J167" s="1236"/>
      <c r="K167" s="1236"/>
      <c r="L167" s="1236"/>
      <c r="M167" s="1236"/>
      <c r="N167" s="1236"/>
      <c r="O167" s="1236"/>
      <c r="P167" s="1236"/>
      <c r="Q167" s="1236"/>
      <c r="R167" s="1236"/>
      <c r="S167" s="1236"/>
      <c r="T167" s="1236"/>
      <c r="U167" s="1236"/>
      <c r="V167" s="1236"/>
      <c r="W167" s="1236"/>
      <c r="X167" s="1237"/>
      <c r="AA167" s="230" t="s">
        <v>5</v>
      </c>
      <c r="AB167" s="236">
        <f>IF(P166=AA167,2,0)</f>
        <v>0</v>
      </c>
      <c r="AC167" s="229">
        <v>2</v>
      </c>
      <c r="AE167" s="182" t="s">
        <v>1</v>
      </c>
      <c r="AF167" s="236">
        <f ca="1">IF(U166=AE167,2,0)</f>
        <v>0</v>
      </c>
      <c r="AG167" s="229">
        <v>2</v>
      </c>
      <c r="AI167" s="115" t="s">
        <v>6</v>
      </c>
      <c r="AS167" s="118" t="str">
        <f t="shared" ref="AS167:AS171" si="31">B167</f>
        <v>(ア)建設資材の再利用対策等に係る事項</v>
      </c>
      <c r="AT167" s="253" t="str">
        <f t="shared" ref="AT167:AT171" si="32">IF(E167="〇",1,"")</f>
        <v/>
      </c>
      <c r="AU167" s="43" t="s">
        <v>921</v>
      </c>
      <c r="AV167" s="82"/>
      <c r="AW167" s="82"/>
      <c r="AX167" s="82"/>
      <c r="AY167" s="82"/>
      <c r="AZ167" s="83" t="s">
        <v>117</v>
      </c>
      <c r="BB167" s="82"/>
      <c r="BC167" s="82"/>
      <c r="BD167" s="82"/>
      <c r="BE167" s="82"/>
      <c r="BF167" s="82"/>
      <c r="BG167" s="82"/>
      <c r="BH167" s="82"/>
      <c r="BI167" s="15" t="s">
        <v>1</v>
      </c>
      <c r="BJ167" s="658" t="s">
        <v>1663</v>
      </c>
      <c r="BK167" s="32"/>
      <c r="BL167" s="16"/>
      <c r="BM167" s="16"/>
      <c r="BN167" s="16"/>
      <c r="BO167" s="16"/>
      <c r="BP167" s="16"/>
      <c r="BQ167" s="26"/>
      <c r="BR167" s="26"/>
      <c r="BS167" s="26"/>
      <c r="BT167" s="26"/>
      <c r="BU167" s="26"/>
      <c r="BV167" s="26"/>
      <c r="BW167" s="26"/>
      <c r="BX167" s="26"/>
      <c r="BY167" s="26"/>
      <c r="BZ167" s="26"/>
      <c r="CA167" s="26"/>
      <c r="CB167" s="26"/>
      <c r="CC167" s="22"/>
      <c r="CD167" s="23"/>
    </row>
    <row r="168" spans="1:82" ht="15.75" customHeight="1" thickBot="1">
      <c r="A168" s="185"/>
      <c r="B168" s="537"/>
      <c r="C168" s="536"/>
      <c r="D168" s="551"/>
      <c r="E168" s="621"/>
      <c r="F168" s="1247" t="s">
        <v>1538</v>
      </c>
      <c r="G168" s="1247"/>
      <c r="H168" s="1247"/>
      <c r="I168" s="1247"/>
      <c r="J168" s="1247"/>
      <c r="K168" s="1247"/>
      <c r="L168" s="1247"/>
      <c r="M168" s="1247"/>
      <c r="N168" s="1247"/>
      <c r="O168" s="1247"/>
      <c r="P168" s="1247"/>
      <c r="Q168" s="1247"/>
      <c r="R168" s="1247"/>
      <c r="S168" s="1247"/>
      <c r="T168" s="1247"/>
      <c r="U168" s="1247"/>
      <c r="V168" s="1247"/>
      <c r="W168" s="1247"/>
      <c r="X168" s="1248"/>
      <c r="AA168" s="231" t="s">
        <v>648</v>
      </c>
      <c r="AB168" s="236">
        <f>IF(P166=AA168,4,0)</f>
        <v>0</v>
      </c>
      <c r="AC168" s="229">
        <v>4</v>
      </c>
      <c r="AE168" s="181" t="s">
        <v>2</v>
      </c>
      <c r="AF168" s="236">
        <f ca="1">IF(U166=AE168,3,0)</f>
        <v>0</v>
      </c>
      <c r="AG168" s="229">
        <v>3</v>
      </c>
      <c r="AS168" s="118">
        <f t="shared" si="31"/>
        <v>0</v>
      </c>
      <c r="AT168" s="253" t="str">
        <f t="shared" si="32"/>
        <v/>
      </c>
      <c r="AU168" s="43" t="s">
        <v>921</v>
      </c>
      <c r="AV168" s="82"/>
      <c r="AW168" s="82"/>
      <c r="AX168" s="82"/>
      <c r="AY168" s="82"/>
      <c r="AZ168" s="67" t="s">
        <v>0</v>
      </c>
      <c r="BA168" s="69">
        <f>IF(SUM(BA169:BA170)=0,1,0)</f>
        <v>1</v>
      </c>
      <c r="BB168" s="82"/>
      <c r="BC168" s="82"/>
      <c r="BD168" s="82"/>
      <c r="BE168" s="82"/>
      <c r="BF168" s="82"/>
      <c r="BG168" s="82"/>
      <c r="BH168" s="82"/>
      <c r="BI168" s="33" t="s">
        <v>0</v>
      </c>
      <c r="BJ168" s="152" t="s">
        <v>1629</v>
      </c>
      <c r="BK168" s="17"/>
      <c r="BL168" s="25"/>
      <c r="BM168" s="25"/>
      <c r="BN168" s="25"/>
      <c r="BO168" s="25"/>
      <c r="BP168" s="25"/>
      <c r="BQ168" s="27"/>
      <c r="BR168" s="27"/>
      <c r="BS168" s="27"/>
      <c r="BT168" s="27"/>
      <c r="BU168" s="27"/>
      <c r="BV168" s="27"/>
      <c r="BW168" s="27"/>
      <c r="BX168" s="27"/>
      <c r="BY168" s="27"/>
      <c r="BZ168" s="27"/>
      <c r="CA168" s="27"/>
      <c r="CB168" s="27"/>
      <c r="CC168" s="70"/>
      <c r="CD168" s="24"/>
    </row>
    <row r="169" spans="1:82" ht="15.75" customHeight="1" thickBot="1">
      <c r="A169" s="185"/>
      <c r="B169" s="537"/>
      <c r="C169" s="536"/>
      <c r="D169" s="536"/>
      <c r="E169" s="605"/>
      <c r="F169" s="1281"/>
      <c r="G169" s="1281"/>
      <c r="H169" s="1281"/>
      <c r="I169" s="1281"/>
      <c r="J169" s="1281"/>
      <c r="K169" s="1281"/>
      <c r="L169" s="1281"/>
      <c r="M169" s="1281"/>
      <c r="N169" s="1281"/>
      <c r="O169" s="1281"/>
      <c r="P169" s="1281"/>
      <c r="Q169" s="1281"/>
      <c r="R169" s="1281"/>
      <c r="S169" s="1281"/>
      <c r="T169" s="1281"/>
      <c r="U169" s="1281"/>
      <c r="V169" s="1281"/>
      <c r="W169" s="1281"/>
      <c r="X169" s="1282"/>
      <c r="AA169" s="229" t="s">
        <v>647</v>
      </c>
      <c r="AB169" s="237">
        <f>SUM(AB166:AB168)</f>
        <v>1</v>
      </c>
      <c r="AE169" s="229" t="s">
        <v>647</v>
      </c>
      <c r="AF169" s="237">
        <f ca="1">IF(SUM(AF165:AF168)=0,"",(SUM(AF165:AF168)))</f>
        <v>1</v>
      </c>
      <c r="AS169" s="118"/>
      <c r="AT169" s="301"/>
      <c r="AU169" s="43"/>
      <c r="AV169" s="82"/>
      <c r="AW169" s="82"/>
      <c r="AX169" s="82"/>
      <c r="AY169" s="82"/>
      <c r="AZ169" s="64" t="s">
        <v>1</v>
      </c>
      <c r="BA169" s="84">
        <f>IF(AT172=1,1,0)</f>
        <v>0</v>
      </c>
      <c r="BB169" s="82"/>
      <c r="BC169" s="82"/>
      <c r="BD169" s="82"/>
      <c r="BE169" s="82"/>
      <c r="BF169" s="82"/>
      <c r="BG169" s="82"/>
      <c r="BH169" s="82"/>
    </row>
    <row r="170" spans="1:82" ht="15.75" customHeight="1" thickBot="1">
      <c r="A170" s="439"/>
      <c r="B170" s="537"/>
      <c r="C170" s="536"/>
      <c r="D170" s="551"/>
      <c r="E170" s="622"/>
      <c r="F170" s="1271" t="s">
        <v>1539</v>
      </c>
      <c r="G170" s="1272"/>
      <c r="H170" s="1272"/>
      <c r="I170" s="1272"/>
      <c r="J170" s="1272"/>
      <c r="K170" s="1272"/>
      <c r="L170" s="1272"/>
      <c r="M170" s="1272"/>
      <c r="N170" s="1272"/>
      <c r="O170" s="1272"/>
      <c r="P170" s="1272"/>
      <c r="Q170" s="1272"/>
      <c r="R170" s="1272"/>
      <c r="S170" s="1272"/>
      <c r="T170" s="1272"/>
      <c r="U170" s="1272"/>
      <c r="V170" s="1272"/>
      <c r="W170" s="1272"/>
      <c r="X170" s="1273"/>
      <c r="AA170" s="83"/>
      <c r="AB170" s="83"/>
      <c r="AC170" s="83"/>
      <c r="AD170" s="83"/>
      <c r="AE170" s="83"/>
      <c r="AF170" s="83"/>
      <c r="AS170" s="118">
        <f t="shared" si="31"/>
        <v>0</v>
      </c>
      <c r="AT170" s="253" t="str">
        <f t="shared" si="32"/>
        <v/>
      </c>
      <c r="AU170" s="43" t="s">
        <v>921</v>
      </c>
      <c r="AV170" s="81"/>
      <c r="AW170" s="100"/>
      <c r="AX170" s="103"/>
      <c r="AY170" s="103"/>
      <c r="AZ170" s="66" t="s">
        <v>2</v>
      </c>
      <c r="BA170" s="86">
        <f>IF(AT172&gt;=2,1,0)</f>
        <v>0</v>
      </c>
      <c r="BB170" s="103"/>
      <c r="BC170" s="103"/>
      <c r="BD170" s="103"/>
      <c r="BE170" s="103"/>
      <c r="BF170" s="103"/>
      <c r="BG170" s="103"/>
      <c r="BH170" s="341"/>
    </row>
    <row r="171" spans="1:82" ht="15.75" customHeight="1" thickBot="1">
      <c r="A171" s="439"/>
      <c r="B171" s="538"/>
      <c r="C171" s="539"/>
      <c r="D171" s="552"/>
      <c r="E171" s="628"/>
      <c r="F171" s="1274" t="s">
        <v>1540</v>
      </c>
      <c r="G171" s="1275"/>
      <c r="H171" s="1275"/>
      <c r="I171" s="1275"/>
      <c r="J171" s="1275"/>
      <c r="K171" s="1275"/>
      <c r="L171" s="1275"/>
      <c r="M171" s="1275"/>
      <c r="N171" s="1275"/>
      <c r="O171" s="1275"/>
      <c r="P171" s="1275"/>
      <c r="Q171" s="1275"/>
      <c r="R171" s="1275"/>
      <c r="S171" s="1275"/>
      <c r="T171" s="1275"/>
      <c r="U171" s="1275"/>
      <c r="V171" s="1275"/>
      <c r="W171" s="1275"/>
      <c r="X171" s="1276"/>
      <c r="AF171" s="236"/>
      <c r="AS171" s="118">
        <f t="shared" si="31"/>
        <v>0</v>
      </c>
      <c r="AT171" s="253" t="str">
        <f t="shared" si="32"/>
        <v/>
      </c>
      <c r="AU171" s="43" t="s">
        <v>921</v>
      </c>
      <c r="AV171" s="81"/>
      <c r="AW171" s="82"/>
      <c r="AX171" s="82"/>
      <c r="AY171" s="82"/>
      <c r="BB171" s="82"/>
      <c r="BC171" s="82"/>
      <c r="BD171" s="82"/>
      <c r="BE171" s="82"/>
      <c r="BF171" s="82"/>
      <c r="BG171" s="82"/>
      <c r="BH171" s="82"/>
    </row>
    <row r="172" spans="1:82" ht="8.25" customHeight="1">
      <c r="A172" s="439"/>
      <c r="B172" s="498"/>
      <c r="C172" s="498"/>
      <c r="D172" s="498"/>
      <c r="E172" s="176"/>
      <c r="F172" s="176"/>
      <c r="G172" s="176"/>
      <c r="H172" s="176"/>
      <c r="I172" s="176"/>
      <c r="J172" s="176"/>
      <c r="K172" s="176"/>
      <c r="L172" s="176"/>
      <c r="M172" s="176"/>
      <c r="N172" s="176"/>
      <c r="O172" s="176"/>
      <c r="P172" s="176"/>
      <c r="Q172" s="176"/>
      <c r="R172" s="176"/>
      <c r="S172" s="176"/>
      <c r="T172" s="176"/>
      <c r="U172" s="176"/>
      <c r="V172" s="176"/>
      <c r="W172" s="176"/>
      <c r="X172" s="176"/>
      <c r="AS172" s="109" t="s">
        <v>415</v>
      </c>
      <c r="AT172" s="107">
        <f>SUM(AT167:AT171)</f>
        <v>0</v>
      </c>
      <c r="AV172" s="82"/>
      <c r="AW172" s="82"/>
      <c r="AX172" s="82"/>
      <c r="AY172" s="82"/>
      <c r="AZ172" s="82"/>
      <c r="BA172" s="82"/>
      <c r="BB172" s="82"/>
      <c r="BC172" s="82"/>
      <c r="BD172" s="82"/>
      <c r="BE172" s="82"/>
      <c r="BF172" s="82"/>
      <c r="BG172" s="82"/>
      <c r="BH172" s="82"/>
    </row>
    <row r="173" spans="1:82" ht="15.75" customHeight="1" thickBot="1">
      <c r="A173" s="439"/>
      <c r="B173" s="1277" t="s">
        <v>1263</v>
      </c>
      <c r="C173" s="1229"/>
      <c r="D173" s="1229"/>
      <c r="E173" s="1229"/>
      <c r="F173" s="1229"/>
      <c r="G173" s="1229"/>
      <c r="H173" s="1229"/>
      <c r="I173" s="1229"/>
      <c r="J173" s="1229"/>
      <c r="K173" s="1229"/>
      <c r="L173" s="1229"/>
      <c r="M173" s="1229"/>
      <c r="N173" s="1229"/>
      <c r="O173" s="1229"/>
      <c r="P173" s="1229"/>
      <c r="Q173" s="1229"/>
      <c r="R173" s="1229"/>
      <c r="S173" s="1229"/>
      <c r="T173" s="1229"/>
      <c r="U173" s="1229"/>
      <c r="V173" s="1229"/>
      <c r="W173" s="1229"/>
      <c r="X173" s="1229"/>
      <c r="Y173" s="64"/>
      <c r="AE173" s="248"/>
      <c r="AF173" s="236">
        <v>0</v>
      </c>
      <c r="AG173" s="229">
        <v>0</v>
      </c>
      <c r="AS173" s="241"/>
      <c r="AT173" s="128"/>
      <c r="AV173" s="82"/>
      <c r="AW173" s="82"/>
      <c r="AX173" s="82"/>
      <c r="AY173" s="82"/>
      <c r="AZ173" s="82"/>
      <c r="BA173" s="82"/>
      <c r="BB173" s="82"/>
      <c r="BC173" s="82"/>
      <c r="BD173" s="82"/>
      <c r="BE173" s="82"/>
      <c r="BF173" s="82"/>
      <c r="BG173" s="82"/>
      <c r="BH173" s="82"/>
    </row>
    <row r="174" spans="1:82" ht="15.75" customHeight="1" thickBot="1">
      <c r="A174" s="439"/>
      <c r="B174" s="73" t="s">
        <v>1363</v>
      </c>
      <c r="C174" s="56"/>
      <c r="D174" s="56"/>
      <c r="E174" s="129"/>
      <c r="F174" s="56"/>
      <c r="G174" s="56"/>
      <c r="H174" s="56"/>
      <c r="I174" s="56"/>
      <c r="J174" s="56"/>
      <c r="K174" s="56"/>
      <c r="L174" s="56"/>
      <c r="M174" s="56"/>
      <c r="N174" s="56"/>
      <c r="O174" s="56"/>
      <c r="P174" s="1143" t="s">
        <v>4</v>
      </c>
      <c r="Q174" s="1144"/>
      <c r="R174" s="1144"/>
      <c r="S174" s="1144"/>
      <c r="T174" s="1145"/>
      <c r="U174" s="1146" t="str">
        <f ca="1">IF(P174&lt;&gt;AA174,"",OFFSET(BA176,MATCH(1,BA176:BA178,0)-1,-1,1,1))</f>
        <v>段階1</v>
      </c>
      <c r="V174" s="1147"/>
      <c r="W174" s="1147"/>
      <c r="X174" s="1148"/>
      <c r="AA174" s="111" t="s">
        <v>4</v>
      </c>
      <c r="AB174" s="236">
        <f>IF(P174=AA174,1,0)</f>
        <v>1</v>
      </c>
      <c r="AC174" s="229">
        <v>1</v>
      </c>
      <c r="AE174" s="182" t="s">
        <v>0</v>
      </c>
      <c r="AF174" s="236">
        <f ca="1">IF(U174=AE174,1,0)</f>
        <v>1</v>
      </c>
      <c r="AG174" s="229">
        <v>1</v>
      </c>
      <c r="AI174" s="111"/>
      <c r="AS174" s="241"/>
      <c r="AT174" s="128"/>
      <c r="AV174" s="82"/>
      <c r="AW174" s="82"/>
      <c r="AX174" s="82"/>
      <c r="AY174" s="82"/>
      <c r="AZ174" s="83" t="str">
        <f>B174</f>
        <v>ア　雑用水利用（延べ面積1万㎡以下は「記載省略可能」）</v>
      </c>
      <c r="BB174" s="82"/>
      <c r="BC174" s="82"/>
      <c r="BD174" s="82"/>
      <c r="BE174" s="82"/>
      <c r="BF174" s="82"/>
      <c r="BG174" s="82"/>
      <c r="BH174" s="674" t="s">
        <v>1686</v>
      </c>
      <c r="BI174" s="35" t="s">
        <v>2</v>
      </c>
      <c r="BJ174" s="447" t="s">
        <v>1664</v>
      </c>
      <c r="BK174" s="36"/>
      <c r="BL174" s="34"/>
      <c r="BM174" s="34"/>
      <c r="BN174" s="34"/>
      <c r="BO174" s="34"/>
      <c r="BP174" s="34"/>
      <c r="BQ174" s="210"/>
      <c r="BR174" s="210"/>
      <c r="BS174" s="210"/>
      <c r="BT174" s="210"/>
      <c r="BU174" s="210"/>
      <c r="BV174" s="210"/>
      <c r="BW174" s="210"/>
      <c r="BX174" s="210"/>
      <c r="BY174" s="210"/>
      <c r="BZ174" s="210"/>
      <c r="CA174" s="210"/>
      <c r="CB174" s="210"/>
      <c r="CC174" s="71"/>
      <c r="CD174" s="72"/>
    </row>
    <row r="175" spans="1:82" ht="15.75" customHeight="1" thickBot="1">
      <c r="A175" s="439"/>
      <c r="B175" s="1283" t="s">
        <v>1541</v>
      </c>
      <c r="C175" s="1284"/>
      <c r="D175" s="1285"/>
      <c r="E175" s="618"/>
      <c r="F175" s="389" t="s">
        <v>1507</v>
      </c>
      <c r="G175" s="130"/>
      <c r="H175" s="130"/>
      <c r="I175" s="130"/>
      <c r="J175" s="130"/>
      <c r="K175" s="130"/>
      <c r="L175" s="130"/>
      <c r="M175" s="130"/>
      <c r="N175" s="130"/>
      <c r="O175" s="130"/>
      <c r="P175" s="130"/>
      <c r="Q175" s="130"/>
      <c r="R175" s="130"/>
      <c r="S175" s="130"/>
      <c r="T175" s="130"/>
      <c r="U175" s="130"/>
      <c r="V175" s="130"/>
      <c r="W175" s="130"/>
      <c r="X175" s="131"/>
      <c r="AA175" s="230" t="s">
        <v>5</v>
      </c>
      <c r="AB175" s="236">
        <f>IF(P174=AA175,2,0)</f>
        <v>0</v>
      </c>
      <c r="AC175" s="229">
        <v>2</v>
      </c>
      <c r="AE175" s="182" t="s">
        <v>1</v>
      </c>
      <c r="AF175" s="236">
        <f ca="1">IF(U174=AE175,2,0)</f>
        <v>0</v>
      </c>
      <c r="AG175" s="229">
        <v>2</v>
      </c>
      <c r="AI175" s="115" t="s">
        <v>6</v>
      </c>
      <c r="AS175" s="118" t="str">
        <f t="shared" ref="AS175:AS177" si="33">B175</f>
        <v>(ア)雑用水の利用形態に係る事項</v>
      </c>
      <c r="AT175" s="253" t="str">
        <f t="shared" ref="AT175:AT177" si="34">IF(E175="〇",1,"")</f>
        <v/>
      </c>
      <c r="AU175" s="43" t="s">
        <v>921</v>
      </c>
      <c r="AV175" s="82"/>
      <c r="AW175" s="82"/>
      <c r="AX175" s="82"/>
      <c r="AY175" s="82"/>
      <c r="AZ175" s="83" t="s">
        <v>117</v>
      </c>
      <c r="BB175" s="82"/>
      <c r="BC175" s="82"/>
      <c r="BD175" s="82"/>
      <c r="BE175" s="82"/>
      <c r="BF175" s="82"/>
      <c r="BG175" s="82"/>
      <c r="BH175" s="82"/>
      <c r="BI175" s="15" t="s">
        <v>1</v>
      </c>
      <c r="BJ175" s="658" t="s">
        <v>1665</v>
      </c>
      <c r="BK175" s="32"/>
      <c r="BL175" s="16"/>
      <c r="BM175" s="16"/>
      <c r="BN175" s="16"/>
      <c r="BO175" s="16"/>
      <c r="BP175" s="16"/>
      <c r="BQ175" s="26"/>
      <c r="BR175" s="26"/>
      <c r="BS175" s="26"/>
      <c r="BT175" s="26"/>
      <c r="BU175" s="26"/>
      <c r="BV175" s="26"/>
      <c r="BW175" s="26"/>
      <c r="BX175" s="26"/>
      <c r="BY175" s="26"/>
      <c r="BZ175" s="26"/>
      <c r="CA175" s="26"/>
      <c r="CB175" s="26"/>
      <c r="CC175" s="22"/>
      <c r="CD175" s="23"/>
    </row>
    <row r="176" spans="1:82" ht="15.75" customHeight="1" thickBot="1">
      <c r="A176" s="439"/>
      <c r="B176" s="1533"/>
      <c r="C176" s="1534"/>
      <c r="D176" s="1535"/>
      <c r="E176" s="620"/>
      <c r="F176" s="132" t="s">
        <v>224</v>
      </c>
      <c r="G176" s="133"/>
      <c r="H176" s="133"/>
      <c r="I176" s="133"/>
      <c r="J176" s="133"/>
      <c r="K176" s="133"/>
      <c r="L176" s="133"/>
      <c r="M176" s="133"/>
      <c r="N176" s="133"/>
      <c r="O176" s="133"/>
      <c r="P176" s="133"/>
      <c r="Q176" s="133"/>
      <c r="R176" s="133"/>
      <c r="S176" s="133"/>
      <c r="T176" s="133"/>
      <c r="U176" s="133"/>
      <c r="V176" s="133"/>
      <c r="W176" s="133"/>
      <c r="X176" s="134"/>
      <c r="Y176" s="65"/>
      <c r="AA176" s="231" t="s">
        <v>648</v>
      </c>
      <c r="AB176" s="236">
        <f>IF(P174=AA176,4,0)</f>
        <v>0</v>
      </c>
      <c r="AC176" s="229">
        <v>4</v>
      </c>
      <c r="AE176" s="181" t="s">
        <v>2</v>
      </c>
      <c r="AF176" s="236">
        <f ca="1">IF(U174=AE176,3,0)</f>
        <v>0</v>
      </c>
      <c r="AG176" s="229">
        <v>3</v>
      </c>
      <c r="AS176" s="118">
        <f t="shared" si="33"/>
        <v>0</v>
      </c>
      <c r="AT176" s="253" t="str">
        <f t="shared" si="34"/>
        <v/>
      </c>
      <c r="AU176" s="43" t="s">
        <v>921</v>
      </c>
      <c r="AV176" s="82"/>
      <c r="AW176" s="82"/>
      <c r="AX176" s="82"/>
      <c r="AY176" s="82"/>
      <c r="AZ176" s="67" t="s">
        <v>0</v>
      </c>
      <c r="BA176" s="69">
        <f>IF(SUM(BA177:BA178)=0,1,0)</f>
        <v>1</v>
      </c>
      <c r="BB176" s="82"/>
      <c r="BC176" s="82"/>
      <c r="BD176" s="82"/>
      <c r="BE176" s="82"/>
      <c r="BF176" s="82"/>
      <c r="BG176" s="82"/>
      <c r="BH176" s="82"/>
      <c r="BI176" s="33" t="s">
        <v>0</v>
      </c>
      <c r="BJ176" s="152" t="s">
        <v>1629</v>
      </c>
      <c r="BK176" s="17"/>
      <c r="BL176" s="25"/>
      <c r="BM176" s="25"/>
      <c r="BN176" s="25"/>
      <c r="BO176" s="25"/>
      <c r="BP176" s="25"/>
      <c r="BQ176" s="27"/>
      <c r="BR176" s="27"/>
      <c r="BS176" s="27"/>
      <c r="BT176" s="27"/>
      <c r="BU176" s="27"/>
      <c r="BV176" s="27"/>
      <c r="BW176" s="27"/>
      <c r="BX176" s="27"/>
      <c r="BY176" s="27"/>
      <c r="BZ176" s="27"/>
      <c r="CA176" s="27"/>
      <c r="CB176" s="27"/>
      <c r="CC176" s="70"/>
      <c r="CD176" s="24"/>
    </row>
    <row r="177" spans="1:82" ht="15.75" customHeight="1" thickBot="1">
      <c r="A177" s="439"/>
      <c r="B177" s="1536"/>
      <c r="C177" s="1537"/>
      <c r="D177" s="1538"/>
      <c r="E177" s="628"/>
      <c r="F177" s="921" t="s">
        <v>225</v>
      </c>
      <c r="G177" s="921"/>
      <c r="H177" s="921"/>
      <c r="I177" s="921"/>
      <c r="J177" s="921"/>
      <c r="K177" s="921"/>
      <c r="L177" s="921"/>
      <c r="M177" s="921"/>
      <c r="N177" s="921"/>
      <c r="O177" s="921"/>
      <c r="P177" s="921"/>
      <c r="Q177" s="921"/>
      <c r="R177" s="921"/>
      <c r="S177" s="921"/>
      <c r="T177" s="921"/>
      <c r="U177" s="921"/>
      <c r="V177" s="921"/>
      <c r="W177" s="921"/>
      <c r="X177" s="922"/>
      <c r="Y177" s="65"/>
      <c r="AA177" s="229" t="s">
        <v>647</v>
      </c>
      <c r="AB177" s="237">
        <f>SUM(AB174:AB176)</f>
        <v>1</v>
      </c>
      <c r="AE177" s="229" t="s">
        <v>647</v>
      </c>
      <c r="AF177" s="237">
        <f ca="1">IF(SUM(AF173:AF176)=0,"",(SUM(AF173:AF176)))</f>
        <v>1</v>
      </c>
      <c r="AS177" s="118">
        <f t="shared" si="33"/>
        <v>0</v>
      </c>
      <c r="AT177" s="253" t="str">
        <f t="shared" si="34"/>
        <v/>
      </c>
      <c r="AU177" s="43" t="s">
        <v>921</v>
      </c>
      <c r="AV177" s="81"/>
      <c r="AW177" s="100"/>
      <c r="AX177" s="103"/>
      <c r="AY177" s="103"/>
      <c r="AZ177" s="64" t="s">
        <v>1</v>
      </c>
      <c r="BA177" s="84">
        <f>IF(AT178=1,1,0)</f>
        <v>0</v>
      </c>
    </row>
    <row r="178" spans="1:82" ht="7.5" customHeight="1">
      <c r="A178" s="65"/>
      <c r="B178" s="553"/>
      <c r="C178" s="553"/>
      <c r="D178" s="553"/>
      <c r="E178" s="902"/>
      <c r="F178" s="902"/>
      <c r="G178" s="902"/>
      <c r="H178" s="902"/>
      <c r="I178" s="902"/>
      <c r="J178" s="902"/>
      <c r="K178" s="902"/>
      <c r="L178" s="902"/>
      <c r="M178" s="902"/>
      <c r="N178" s="902"/>
      <c r="O178" s="902"/>
      <c r="P178" s="902"/>
      <c r="Q178" s="902"/>
      <c r="R178" s="902"/>
      <c r="S178" s="902"/>
      <c r="T178" s="902"/>
      <c r="U178" s="902"/>
      <c r="V178" s="902"/>
      <c r="W178" s="902"/>
      <c r="X178" s="902"/>
      <c r="Y178" s="65"/>
      <c r="AB178" s="237"/>
      <c r="AF178" s="237"/>
      <c r="AS178" s="109" t="s">
        <v>415</v>
      </c>
      <c r="AT178" s="107">
        <f>SUM(AT175:AT177)</f>
        <v>0</v>
      </c>
      <c r="AU178" s="43"/>
      <c r="AV178" s="81"/>
      <c r="AW178" s="342"/>
      <c r="AX178" s="341"/>
      <c r="AY178" s="341"/>
      <c r="AZ178" s="66" t="s">
        <v>2</v>
      </c>
      <c r="BA178" s="86">
        <f>IF(AT178&gt;=2,1,0)</f>
        <v>0</v>
      </c>
    </row>
    <row r="179" spans="1:82" ht="15.75" customHeight="1">
      <c r="A179" s="197"/>
      <c r="B179" s="1278" t="s">
        <v>569</v>
      </c>
      <c r="C179" s="1279"/>
      <c r="D179" s="1279"/>
      <c r="E179" s="1279"/>
      <c r="F179" s="1279"/>
      <c r="G179" s="1279"/>
      <c r="H179" s="1279"/>
      <c r="I179" s="1279"/>
      <c r="J179" s="1279"/>
      <c r="K179" s="1279"/>
      <c r="L179" s="1279"/>
      <c r="M179" s="1279"/>
      <c r="N179" s="1279"/>
      <c r="O179" s="1279"/>
      <c r="P179" s="1279"/>
      <c r="Q179" s="1279"/>
      <c r="R179" s="1279"/>
      <c r="S179" s="1279"/>
      <c r="T179" s="1279"/>
      <c r="U179" s="1279"/>
      <c r="V179" s="1279"/>
      <c r="W179" s="1279"/>
      <c r="X179" s="1280"/>
      <c r="Y179" s="65"/>
      <c r="AB179" s="237"/>
      <c r="AF179" s="237"/>
      <c r="AS179" s="118"/>
      <c r="AT179" s="301"/>
      <c r="AU179" s="43"/>
      <c r="AV179" s="81"/>
      <c r="AW179" s="342"/>
      <c r="AX179" s="341"/>
      <c r="AY179" s="341"/>
    </row>
    <row r="180" spans="1:82" ht="15.75" customHeight="1" thickBot="1">
      <c r="A180" s="197"/>
      <c r="B180" s="1277" t="s">
        <v>1343</v>
      </c>
      <c r="C180" s="1229"/>
      <c r="D180" s="1229"/>
      <c r="E180" s="1229"/>
      <c r="F180" s="1229"/>
      <c r="G180" s="1229"/>
      <c r="H180" s="1229"/>
      <c r="I180" s="1229"/>
      <c r="J180" s="1229"/>
      <c r="K180" s="1229"/>
      <c r="L180" s="1229"/>
      <c r="M180" s="1229"/>
      <c r="N180" s="1229"/>
      <c r="O180" s="1229"/>
      <c r="P180" s="1229"/>
      <c r="Q180" s="1229"/>
      <c r="R180" s="1229"/>
      <c r="S180" s="1229"/>
      <c r="T180" s="1229"/>
      <c r="U180" s="1229"/>
      <c r="V180" s="1229"/>
      <c r="W180" s="1229"/>
      <c r="X180" s="1229"/>
      <c r="Y180" s="65"/>
      <c r="AE180" s="248"/>
      <c r="AF180" s="236">
        <v>0</v>
      </c>
      <c r="AG180" s="229">
        <v>0</v>
      </c>
      <c r="AS180" s="83"/>
      <c r="AT180" s="83"/>
      <c r="AV180" s="81"/>
      <c r="AW180" s="82"/>
      <c r="AX180" s="82"/>
      <c r="AY180" s="82"/>
      <c r="AZ180" s="83" t="str">
        <f>B181</f>
        <v>ア　雨水浸透（延べ面積1万㎡以下は「記載省略可能」）</v>
      </c>
      <c r="BI180" s="1011"/>
      <c r="BJ180" s="83" t="s">
        <v>1802</v>
      </c>
      <c r="BK180" s="83" t="s">
        <v>1803</v>
      </c>
    </row>
    <row r="181" spans="1:82" ht="15.75" customHeight="1" thickBot="1">
      <c r="A181" s="197"/>
      <c r="B181" s="73" t="s">
        <v>1364</v>
      </c>
      <c r="C181" s="425"/>
      <c r="D181" s="425"/>
      <c r="E181" s="167"/>
      <c r="F181" s="167"/>
      <c r="G181" s="167"/>
      <c r="H181" s="167"/>
      <c r="I181" s="167"/>
      <c r="J181" s="167"/>
      <c r="K181" s="167"/>
      <c r="L181" s="167"/>
      <c r="M181" s="167"/>
      <c r="N181" s="167"/>
      <c r="O181" s="167"/>
      <c r="P181" s="1143" t="s">
        <v>4</v>
      </c>
      <c r="Q181" s="1144"/>
      <c r="R181" s="1144"/>
      <c r="S181" s="1144"/>
      <c r="T181" s="1145"/>
      <c r="U181" s="1146" t="str">
        <f ca="1">IF(P181&lt;&gt;AA181,"",OFFSET(BA182,MATCH(1,BA182:BA184,0)-1,-1,1,1))</f>
        <v>段階1</v>
      </c>
      <c r="V181" s="1147"/>
      <c r="W181" s="1147"/>
      <c r="X181" s="1148"/>
      <c r="Y181" s="65"/>
      <c r="AA181" s="111" t="s">
        <v>4</v>
      </c>
      <c r="AB181" s="236">
        <f>IF(P181=AA181,1,0)</f>
        <v>1</v>
      </c>
      <c r="AC181" s="229">
        <v>1</v>
      </c>
      <c r="AE181" s="182" t="s">
        <v>0</v>
      </c>
      <c r="AF181" s="236">
        <f ca="1">IF(U181=AE181,1,0)</f>
        <v>1</v>
      </c>
      <c r="AG181" s="229">
        <v>1</v>
      </c>
      <c r="AS181" s="109"/>
      <c r="AT181" s="107"/>
      <c r="AV181" s="82"/>
      <c r="AW181" s="82"/>
      <c r="AX181" s="82"/>
      <c r="AY181" s="82"/>
      <c r="AZ181" s="83" t="s">
        <v>117</v>
      </c>
      <c r="BH181" s="674" t="s">
        <v>1686</v>
      </c>
      <c r="BI181" s="35" t="s">
        <v>2</v>
      </c>
      <c r="BJ181" s="447" t="s">
        <v>1666</v>
      </c>
      <c r="BK181" s="36"/>
      <c r="BL181" s="34"/>
      <c r="BM181" s="34"/>
      <c r="BN181" s="34"/>
      <c r="BO181" s="34"/>
      <c r="BP181" s="34"/>
      <c r="BQ181" s="210"/>
      <c r="BR181" s="210"/>
      <c r="BS181" s="210"/>
      <c r="BT181" s="210"/>
      <c r="BU181" s="210"/>
      <c r="BV181" s="210"/>
      <c r="BW181" s="210"/>
      <c r="BX181" s="210"/>
      <c r="BY181" s="210"/>
      <c r="BZ181" s="210"/>
      <c r="CA181" s="210"/>
      <c r="CB181" s="210"/>
      <c r="CC181" s="71"/>
      <c r="CD181" s="72"/>
    </row>
    <row r="182" spans="1:82" ht="15.75" customHeight="1" thickBot="1">
      <c r="A182" s="195"/>
      <c r="B182" s="424" t="s">
        <v>511</v>
      </c>
      <c r="C182" s="425"/>
      <c r="D182" s="426"/>
      <c r="E182" s="1267"/>
      <c r="F182" s="1268"/>
      <c r="G182" s="1269"/>
      <c r="H182" s="1270" t="s">
        <v>424</v>
      </c>
      <c r="I182" s="1164"/>
      <c r="J182" s="934"/>
      <c r="K182" s="484"/>
      <c r="L182" s="484"/>
      <c r="M182" s="484"/>
      <c r="N182" s="484"/>
      <c r="O182" s="484"/>
      <c r="P182" s="484"/>
      <c r="Q182" s="484"/>
      <c r="R182" s="484"/>
      <c r="S182" s="158"/>
      <c r="T182" s="158"/>
      <c r="U182" s="158"/>
      <c r="V182" s="158"/>
      <c r="W182" s="158"/>
      <c r="X182" s="554"/>
      <c r="Y182" s="65"/>
      <c r="AA182" s="230" t="s">
        <v>5</v>
      </c>
      <c r="AB182" s="236">
        <f>IF(P181=AA182,2,0)</f>
        <v>0</v>
      </c>
      <c r="AC182" s="229">
        <v>2</v>
      </c>
      <c r="AE182" s="182" t="s">
        <v>1</v>
      </c>
      <c r="AF182" s="236">
        <f ca="1">IF(U181=AE182,2,0)</f>
        <v>0</v>
      </c>
      <c r="AG182" s="229">
        <v>2</v>
      </c>
      <c r="AR182" s="83" t="s">
        <v>1801</v>
      </c>
      <c r="AS182" s="109"/>
      <c r="AT182" s="107"/>
      <c r="AZ182" s="67" t="s">
        <v>0</v>
      </c>
      <c r="BA182" s="69">
        <f>IF(SUM(BA183:BA184)=0,1,0)</f>
        <v>1</v>
      </c>
      <c r="BI182" s="15" t="s">
        <v>1</v>
      </c>
      <c r="BJ182" s="658" t="s">
        <v>1667</v>
      </c>
      <c r="BK182" s="32"/>
      <c r="BL182" s="16"/>
      <c r="BM182" s="16"/>
      <c r="BN182" s="16"/>
      <c r="BO182" s="16"/>
      <c r="BP182" s="16"/>
      <c r="BQ182" s="26"/>
      <c r="BR182" s="26"/>
      <c r="BS182" s="26"/>
      <c r="BT182" s="26"/>
      <c r="BU182" s="26"/>
      <c r="BV182" s="26"/>
      <c r="BW182" s="26"/>
      <c r="BX182" s="26"/>
      <c r="BY182" s="26"/>
      <c r="BZ182" s="26"/>
      <c r="CA182" s="26"/>
      <c r="CB182" s="26"/>
      <c r="CC182" s="22"/>
      <c r="CD182" s="23"/>
    </row>
    <row r="183" spans="1:82" ht="15.75" customHeight="1" thickBot="1">
      <c r="A183" s="195"/>
      <c r="B183" s="429" t="s">
        <v>519</v>
      </c>
      <c r="C183" s="430"/>
      <c r="D183" s="430"/>
      <c r="E183" s="1199" t="str">
        <f>IF(E182="","",IF(BI180="",ROUNDDOWN(E182/建築物の概要!E23*1000,1),ROUNDDOWN(E182/ROUNDDOWN(BI180,2)*1000,1)))</f>
        <v/>
      </c>
      <c r="F183" s="1200"/>
      <c r="G183" s="1201"/>
      <c r="H183" s="1270" t="s">
        <v>425</v>
      </c>
      <c r="I183" s="1164"/>
      <c r="J183" s="934" t="str">
        <f>IF(BI180="",AR182,AR183)</f>
        <v>←雨水浸透量(m3/hr)÷敷地面積（m2)×1000</v>
      </c>
      <c r="K183" s="484"/>
      <c r="L183" s="484"/>
      <c r="M183" s="484"/>
      <c r="N183" s="484"/>
      <c r="O183" s="484"/>
      <c r="P183" s="484"/>
      <c r="Q183" s="484"/>
      <c r="R183" s="484"/>
      <c r="S183" s="158"/>
      <c r="T183" s="158"/>
      <c r="U183" s="158"/>
      <c r="V183" s="158"/>
      <c r="W183" s="158"/>
      <c r="X183" s="157"/>
      <c r="Y183" s="65"/>
      <c r="AA183" s="231" t="s">
        <v>648</v>
      </c>
      <c r="AB183" s="236">
        <f>IF(P181=AA183,4,0)</f>
        <v>0</v>
      </c>
      <c r="AC183" s="229">
        <v>4</v>
      </c>
      <c r="AE183" s="181" t="s">
        <v>2</v>
      </c>
      <c r="AF183" s="236">
        <f ca="1">IF(U181=AE183,3,0)</f>
        <v>0</v>
      </c>
      <c r="AG183" s="229">
        <v>3</v>
      </c>
      <c r="AR183" s="83" t="str">
        <f>"←雨水浸透量(m3/hr)÷"&amp;"雨水対策面積（"&amp;TEXT(ROUNDDOWN(BI180,2),"0.00")&amp;"m2)×1000●"</f>
        <v>←雨水浸透量(m3/hr)÷雨水対策面積（0.00m2)×1000●</v>
      </c>
      <c r="AS183" s="109"/>
      <c r="AT183" s="107"/>
      <c r="AZ183" s="64" t="s">
        <v>1</v>
      </c>
      <c r="BA183" s="84">
        <f>IF(AND(E183&gt;=10,E183&lt;30),1,0)</f>
        <v>0</v>
      </c>
      <c r="BI183" s="33" t="s">
        <v>0</v>
      </c>
      <c r="BJ183" s="152" t="s">
        <v>1629</v>
      </c>
      <c r="BK183" s="17"/>
      <c r="BL183" s="25"/>
      <c r="BM183" s="25"/>
      <c r="BN183" s="25"/>
      <c r="BO183" s="25"/>
      <c r="BP183" s="25"/>
      <c r="BQ183" s="27"/>
      <c r="BR183" s="27"/>
      <c r="BS183" s="27"/>
      <c r="BT183" s="27"/>
      <c r="BU183" s="27"/>
      <c r="BV183" s="27"/>
      <c r="BW183" s="27"/>
      <c r="BX183" s="27"/>
      <c r="BY183" s="27"/>
      <c r="BZ183" s="27"/>
      <c r="CA183" s="27"/>
      <c r="CB183" s="27"/>
      <c r="CC183" s="70"/>
      <c r="CD183" s="24"/>
    </row>
    <row r="184" spans="1:82" ht="8.25" customHeight="1">
      <c r="A184" s="195"/>
      <c r="B184" s="498"/>
      <c r="C184" s="498"/>
      <c r="D184" s="498"/>
      <c r="E184" s="176"/>
      <c r="F184" s="176"/>
      <c r="G184" s="176"/>
      <c r="H184" s="176"/>
      <c r="I184" s="176"/>
      <c r="J184" s="176"/>
      <c r="K184" s="176"/>
      <c r="L184" s="176"/>
      <c r="M184" s="176"/>
      <c r="N184" s="176"/>
      <c r="O184" s="176"/>
      <c r="P184" s="176"/>
      <c r="Q184" s="176"/>
      <c r="R184" s="176"/>
      <c r="S184" s="176"/>
      <c r="T184" s="176"/>
      <c r="U184" s="176"/>
      <c r="V184" s="176"/>
      <c r="W184" s="176"/>
      <c r="X184" s="176"/>
      <c r="Y184" s="65"/>
      <c r="AA184" s="229" t="s">
        <v>647</v>
      </c>
      <c r="AB184" s="237">
        <f>SUM(AB181:AB183)</f>
        <v>1</v>
      </c>
      <c r="AE184" s="229" t="s">
        <v>647</v>
      </c>
      <c r="AF184" s="237">
        <f ca="1">IF(SUM(AF180:AF183)=0,"",(SUM(AF180:AF183)))</f>
        <v>1</v>
      </c>
      <c r="AS184" s="109"/>
      <c r="AT184" s="107"/>
      <c r="AZ184" s="66" t="s">
        <v>2</v>
      </c>
      <c r="BA184" s="86">
        <f>IF(E183="",0,IF(E183&gt;=30,1,0))</f>
        <v>0</v>
      </c>
    </row>
    <row r="185" spans="1:82" ht="15.75" customHeight="1" thickBot="1">
      <c r="A185" s="195"/>
      <c r="B185" s="1277" t="s">
        <v>1354</v>
      </c>
      <c r="C185" s="1229"/>
      <c r="D185" s="1229"/>
      <c r="E185" s="1229"/>
      <c r="F185" s="1229"/>
      <c r="G185" s="1229"/>
      <c r="H185" s="1229"/>
      <c r="I185" s="1229"/>
      <c r="J185" s="1229"/>
      <c r="K185" s="1229"/>
      <c r="L185" s="1229"/>
      <c r="M185" s="1229"/>
      <c r="N185" s="1229"/>
      <c r="O185" s="1229"/>
      <c r="P185" s="1229"/>
      <c r="Q185" s="1229"/>
      <c r="R185" s="1229"/>
      <c r="S185" s="1229"/>
      <c r="T185" s="1229"/>
      <c r="U185" s="1229"/>
      <c r="V185" s="1229"/>
      <c r="W185" s="1229"/>
      <c r="X185" s="1230"/>
      <c r="Y185" s="65"/>
      <c r="AE185" s="248"/>
      <c r="AF185" s="236">
        <v>0</v>
      </c>
      <c r="AG185" s="229">
        <v>0</v>
      </c>
      <c r="AS185" s="109"/>
      <c r="AT185" s="107"/>
    </row>
    <row r="186" spans="1:82" ht="15.75" customHeight="1" thickBot="1">
      <c r="A186" s="195"/>
      <c r="B186" s="73" t="s">
        <v>570</v>
      </c>
      <c r="C186" s="425"/>
      <c r="D186" s="425"/>
      <c r="E186" s="167"/>
      <c r="F186" s="167"/>
      <c r="G186" s="167"/>
      <c r="H186" s="167"/>
      <c r="I186" s="167"/>
      <c r="J186" s="167"/>
      <c r="K186" s="167"/>
      <c r="L186" s="167"/>
      <c r="M186" s="167"/>
      <c r="N186" s="167"/>
      <c r="O186" s="167"/>
      <c r="P186" s="1143" t="s">
        <v>4</v>
      </c>
      <c r="Q186" s="1144"/>
      <c r="R186" s="1144"/>
      <c r="S186" s="1144"/>
      <c r="T186" s="1145"/>
      <c r="U186" s="1146" t="str">
        <f ca="1">IF(P186&lt;&gt;AA186,"",OFFSET(BA188,MATCH(1,BA188:BA190,0)-1,-1,1,1))</f>
        <v>段階1</v>
      </c>
      <c r="V186" s="1147"/>
      <c r="W186" s="1147"/>
      <c r="X186" s="1148"/>
      <c r="AA186" s="111" t="s">
        <v>4</v>
      </c>
      <c r="AB186" s="236">
        <f>IF(P186=AA186,1,0)</f>
        <v>1</v>
      </c>
      <c r="AC186" s="229">
        <v>1</v>
      </c>
      <c r="AE186" s="182" t="s">
        <v>0</v>
      </c>
      <c r="AF186" s="236">
        <f ca="1">IF(U186=AE186,1,0)</f>
        <v>1</v>
      </c>
      <c r="AG186" s="229">
        <v>1</v>
      </c>
      <c r="AN186" s="83" t="str">
        <f ca="1">U186</f>
        <v>段階1</v>
      </c>
      <c r="AS186" s="109"/>
      <c r="AT186" s="107"/>
      <c r="AZ186" s="83" t="str">
        <f>B186</f>
        <v>ア　緑の量の確保</v>
      </c>
      <c r="BH186" s="674" t="s">
        <v>1686</v>
      </c>
      <c r="BI186" s="35" t="s">
        <v>2</v>
      </c>
      <c r="BJ186" s="447" t="s">
        <v>1668</v>
      </c>
      <c r="BK186" s="36"/>
      <c r="BL186" s="34"/>
      <c r="BM186" s="34"/>
      <c r="BN186" s="34"/>
      <c r="BO186" s="34"/>
      <c r="BP186" s="34"/>
      <c r="BQ186" s="210"/>
      <c r="BR186" s="210"/>
      <c r="BS186" s="210"/>
      <c r="BT186" s="210"/>
      <c r="BU186" s="210"/>
      <c r="BV186" s="210"/>
      <c r="BW186" s="210"/>
      <c r="BX186" s="210"/>
      <c r="BY186" s="210"/>
      <c r="BZ186" s="210"/>
      <c r="CA186" s="210"/>
      <c r="CB186" s="210"/>
      <c r="CC186" s="71"/>
      <c r="CD186" s="72"/>
    </row>
    <row r="187" spans="1:82" ht="15.75" customHeight="1" thickBot="1">
      <c r="A187" s="196"/>
      <c r="B187" s="424" t="s">
        <v>512</v>
      </c>
      <c r="C187" s="425"/>
      <c r="D187" s="425"/>
      <c r="E187" s="1254"/>
      <c r="F187" s="1255"/>
      <c r="G187" s="1256"/>
      <c r="H187" s="1141" t="s">
        <v>274</v>
      </c>
      <c r="I187" s="1142"/>
      <c r="J187" s="555"/>
      <c r="K187" s="556"/>
      <c r="L187" s="556"/>
      <c r="M187" s="556"/>
      <c r="N187" s="556"/>
      <c r="O187" s="556"/>
      <c r="P187" s="556"/>
      <c r="Q187" s="556"/>
      <c r="R187" s="556"/>
      <c r="S187" s="556"/>
      <c r="T187" s="556"/>
      <c r="U187" s="556"/>
      <c r="V187" s="556"/>
      <c r="W187" s="556"/>
      <c r="X187" s="557"/>
      <c r="AA187" s="230" t="s">
        <v>5</v>
      </c>
      <c r="AB187" s="236">
        <f>IF(P186=AA187,2,0)</f>
        <v>0</v>
      </c>
      <c r="AC187" s="229">
        <v>2</v>
      </c>
      <c r="AE187" s="182" t="s">
        <v>1</v>
      </c>
      <c r="AF187" s="236">
        <f ca="1">IF(U186=AE187,2,0)</f>
        <v>0</v>
      </c>
      <c r="AG187" s="229">
        <v>2</v>
      </c>
      <c r="AS187" s="109"/>
      <c r="AT187" s="107"/>
      <c r="AZ187" s="83" t="s">
        <v>117</v>
      </c>
      <c r="BI187" s="15" t="s">
        <v>1</v>
      </c>
      <c r="BJ187" s="658" t="s">
        <v>1669</v>
      </c>
      <c r="BK187" s="32"/>
      <c r="BL187" s="16"/>
      <c r="BM187" s="16"/>
      <c r="BN187" s="16"/>
      <c r="BO187" s="16"/>
      <c r="BP187" s="16"/>
      <c r="BQ187" s="26"/>
      <c r="BR187" s="26"/>
      <c r="BS187" s="26"/>
      <c r="BT187" s="26"/>
      <c r="BU187" s="26"/>
      <c r="BV187" s="26"/>
      <c r="BW187" s="26"/>
      <c r="BX187" s="26"/>
      <c r="BY187" s="26"/>
      <c r="BZ187" s="26"/>
      <c r="CA187" s="26"/>
      <c r="CB187" s="26"/>
      <c r="CC187" s="22"/>
      <c r="CD187" s="23"/>
    </row>
    <row r="188" spans="1:82" ht="15.75" customHeight="1" thickBot="1">
      <c r="A188" s="196"/>
      <c r="B188" s="424" t="s">
        <v>520</v>
      </c>
      <c r="C188" s="425"/>
      <c r="D188" s="425"/>
      <c r="E188" s="1254"/>
      <c r="F188" s="1255"/>
      <c r="G188" s="1256"/>
      <c r="H188" s="1141" t="s">
        <v>274</v>
      </c>
      <c r="I188" s="1142"/>
      <c r="J188" s="558"/>
      <c r="K188" s="443"/>
      <c r="L188" s="443"/>
      <c r="M188" s="443"/>
      <c r="N188" s="443"/>
      <c r="O188" s="443"/>
      <c r="P188" s="443"/>
      <c r="Q188" s="443"/>
      <c r="R188" s="443"/>
      <c r="S188" s="443"/>
      <c r="T188" s="443"/>
      <c r="U188" s="443"/>
      <c r="V188" s="443"/>
      <c r="W188" s="443"/>
      <c r="X188" s="444"/>
      <c r="AA188" s="231" t="s">
        <v>648</v>
      </c>
      <c r="AB188" s="236">
        <f>IF(P186=AA188,4,0)</f>
        <v>0</v>
      </c>
      <c r="AC188" s="229">
        <v>4</v>
      </c>
      <c r="AE188" s="181" t="s">
        <v>2</v>
      </c>
      <c r="AF188" s="236">
        <f ca="1">IF(U186=AE188,3,0)</f>
        <v>0</v>
      </c>
      <c r="AG188" s="229">
        <v>3</v>
      </c>
      <c r="AS188" s="109"/>
      <c r="AT188" s="107"/>
      <c r="AZ188" s="67" t="s">
        <v>0</v>
      </c>
      <c r="BA188" s="69">
        <f>IF(SUM(BA189:BA190)=0,1,0)</f>
        <v>1</v>
      </c>
      <c r="BI188" s="33" t="s">
        <v>0</v>
      </c>
      <c r="BJ188" s="152" t="s">
        <v>1629</v>
      </c>
      <c r="BK188" s="17"/>
      <c r="BL188" s="25"/>
      <c r="BM188" s="25"/>
      <c r="BN188" s="25"/>
      <c r="BO188" s="25"/>
      <c r="BP188" s="25"/>
      <c r="BQ188" s="27"/>
      <c r="BR188" s="27"/>
      <c r="BS188" s="27"/>
      <c r="BT188" s="27"/>
      <c r="BU188" s="27"/>
      <c r="BV188" s="27"/>
      <c r="BW188" s="27"/>
      <c r="BX188" s="27"/>
      <c r="BY188" s="27"/>
      <c r="BZ188" s="27"/>
      <c r="CA188" s="27"/>
      <c r="CB188" s="27"/>
      <c r="CC188" s="70"/>
      <c r="CD188" s="24"/>
    </row>
    <row r="189" spans="1:82" ht="15.75" customHeight="1" thickBot="1">
      <c r="A189" s="196"/>
      <c r="B189" s="424" t="s">
        <v>546</v>
      </c>
      <c r="C189" s="425"/>
      <c r="D189" s="425"/>
      <c r="E189" s="1133" t="str">
        <f>IF(AND(E187="",E188=""),"",(E187+E188))</f>
        <v/>
      </c>
      <c r="F189" s="1134"/>
      <c r="G189" s="1135"/>
      <c r="H189" s="1141" t="s">
        <v>274</v>
      </c>
      <c r="I189" s="1142"/>
      <c r="J189" s="443" t="s">
        <v>521</v>
      </c>
      <c r="K189" s="176"/>
      <c r="L189" s="443"/>
      <c r="M189" s="443"/>
      <c r="N189" s="443"/>
      <c r="O189" s="443"/>
      <c r="P189" s="443"/>
      <c r="Q189" s="443"/>
      <c r="R189" s="443"/>
      <c r="S189" s="443"/>
      <c r="T189" s="443"/>
      <c r="U189" s="443"/>
      <c r="V189" s="443"/>
      <c r="W189" s="443"/>
      <c r="X189" s="444"/>
      <c r="AA189" s="229" t="s">
        <v>647</v>
      </c>
      <c r="AB189" s="237">
        <f>SUM(AB186:AB188)</f>
        <v>1</v>
      </c>
      <c r="AE189" s="229" t="s">
        <v>647</v>
      </c>
      <c r="AF189" s="237">
        <f ca="1">IF(SUM(AF185:AF188)=0,"",(SUM(AF185:AF188)))</f>
        <v>1</v>
      </c>
      <c r="AS189" s="109"/>
      <c r="AT189" s="107"/>
      <c r="AZ189" s="64" t="s">
        <v>1</v>
      </c>
      <c r="BA189" s="84">
        <f>IF(AND(E191&gt;=20,E191&lt;30),1,0)</f>
        <v>0</v>
      </c>
    </row>
    <row r="190" spans="1:82" ht="15.75" customHeight="1" thickBot="1">
      <c r="A190" s="196"/>
      <c r="B190" s="424" t="s">
        <v>529</v>
      </c>
      <c r="C190" s="425"/>
      <c r="D190" s="425"/>
      <c r="E190" s="1186" t="str">
        <f>IF(建築物の概要!E23="","",IF(P186=AA186,建築物の概要!E23,""))</f>
        <v/>
      </c>
      <c r="F190" s="1187"/>
      <c r="G190" s="1188"/>
      <c r="H190" s="1141" t="s">
        <v>274</v>
      </c>
      <c r="I190" s="1142"/>
      <c r="J190" s="558" t="s">
        <v>426</v>
      </c>
      <c r="K190" s="443"/>
      <c r="L190" s="443"/>
      <c r="M190" s="443"/>
      <c r="N190" s="443"/>
      <c r="O190" s="443"/>
      <c r="P190" s="443"/>
      <c r="Q190" s="443"/>
      <c r="R190" s="443"/>
      <c r="S190" s="443"/>
      <c r="T190" s="443"/>
      <c r="U190" s="443"/>
      <c r="V190" s="443"/>
      <c r="W190" s="443"/>
      <c r="X190" s="444"/>
      <c r="AS190" s="109"/>
      <c r="AT190" s="107"/>
      <c r="AZ190" s="66" t="s">
        <v>2</v>
      </c>
      <c r="BA190" s="86">
        <f>IF(E191="",0,IF(E191&gt;=30,1,0))</f>
        <v>0</v>
      </c>
    </row>
    <row r="191" spans="1:82" ht="15.75" customHeight="1" thickBot="1">
      <c r="A191" s="196"/>
      <c r="B191" s="1530" t="s">
        <v>535</v>
      </c>
      <c r="C191" s="1213"/>
      <c r="D191" s="1214"/>
      <c r="E191" s="1199" t="str">
        <f>IF(E189="","",IFERROR(ROUNDDOWN((E189/E190)*100,1),""))</f>
        <v/>
      </c>
      <c r="F191" s="1200"/>
      <c r="G191" s="1201"/>
      <c r="H191" s="1141" t="s">
        <v>427</v>
      </c>
      <c r="I191" s="1142"/>
      <c r="J191" s="452" t="s">
        <v>547</v>
      </c>
      <c r="K191" s="158"/>
      <c r="L191" s="452"/>
      <c r="M191" s="452"/>
      <c r="N191" s="452"/>
      <c r="O191" s="452"/>
      <c r="P191" s="452"/>
      <c r="Q191" s="452"/>
      <c r="R191" s="452"/>
      <c r="S191" s="452"/>
      <c r="T191" s="452"/>
      <c r="U191" s="452"/>
      <c r="V191" s="452"/>
      <c r="W191" s="452"/>
      <c r="X191" s="559"/>
      <c r="AF191" s="236"/>
      <c r="AS191" s="109"/>
      <c r="AT191" s="419" t="str">
        <f>E191</f>
        <v/>
      </c>
    </row>
    <row r="192" spans="1:82" ht="8.25" customHeight="1" thickBot="1">
      <c r="A192" s="197"/>
      <c r="B192" s="498"/>
      <c r="C192" s="498"/>
      <c r="D192" s="498"/>
      <c r="E192" s="176"/>
      <c r="F192" s="176"/>
      <c r="G192" s="176"/>
      <c r="H192" s="176"/>
      <c r="I192" s="176"/>
      <c r="J192" s="176"/>
      <c r="K192" s="176"/>
      <c r="L192" s="176"/>
      <c r="M192" s="176"/>
      <c r="N192" s="176"/>
      <c r="O192" s="176"/>
      <c r="P192" s="176"/>
      <c r="Q192" s="176"/>
      <c r="R192" s="176"/>
      <c r="S192" s="176"/>
      <c r="T192" s="176"/>
      <c r="U192" s="176"/>
      <c r="V192" s="176"/>
      <c r="W192" s="176"/>
      <c r="X192" s="176"/>
      <c r="AE192" s="248"/>
      <c r="AF192" s="236">
        <v>0</v>
      </c>
      <c r="AG192" s="229">
        <v>0</v>
      </c>
      <c r="AS192" s="109"/>
      <c r="AT192" s="107"/>
    </row>
    <row r="193" spans="1:105" ht="15.75" customHeight="1" thickBot="1">
      <c r="A193" s="197"/>
      <c r="B193" s="75" t="s">
        <v>1355</v>
      </c>
      <c r="C193" s="428"/>
      <c r="D193" s="428"/>
      <c r="E193" s="161"/>
      <c r="F193" s="161"/>
      <c r="G193" s="161"/>
      <c r="H193" s="161"/>
      <c r="I193" s="161"/>
      <c r="J193" s="161"/>
      <c r="K193" s="161"/>
      <c r="L193" s="161"/>
      <c r="M193" s="161"/>
      <c r="N193" s="161"/>
      <c r="O193" s="161"/>
      <c r="P193" s="1143" t="s">
        <v>4</v>
      </c>
      <c r="Q193" s="1144"/>
      <c r="R193" s="1144"/>
      <c r="S193" s="1144"/>
      <c r="T193" s="1145"/>
      <c r="U193" s="1146" t="str">
        <f ca="1">IF(P193&lt;&gt;AA193,"",OFFSET(BA195,MATCH(1,BA195:BA197,0)-1,-1,1,1))</f>
        <v>段階1</v>
      </c>
      <c r="V193" s="1147"/>
      <c r="W193" s="1147"/>
      <c r="X193" s="1148"/>
      <c r="Y193" s="65"/>
      <c r="AA193" s="111" t="s">
        <v>4</v>
      </c>
      <c r="AB193" s="236">
        <f>IF(P193=AA193,1,0)</f>
        <v>1</v>
      </c>
      <c r="AC193" s="229">
        <v>1</v>
      </c>
      <c r="AE193" s="182" t="s">
        <v>0</v>
      </c>
      <c r="AF193" s="236">
        <f ca="1">IF(U193=AE193,1,0)</f>
        <v>1</v>
      </c>
      <c r="AG193" s="229">
        <v>1</v>
      </c>
      <c r="AN193" s="83" t="str">
        <f ca="1">U193</f>
        <v>段階1</v>
      </c>
      <c r="AS193" s="109"/>
      <c r="AT193" s="107"/>
      <c r="AZ193" s="83" t="str">
        <f>B193</f>
        <v>イ　高木等による緑化</v>
      </c>
      <c r="BH193" s="674" t="s">
        <v>1686</v>
      </c>
      <c r="BI193" s="35" t="s">
        <v>2</v>
      </c>
      <c r="BJ193" s="447" t="s">
        <v>1670</v>
      </c>
      <c r="BK193" s="36"/>
      <c r="BL193" s="34"/>
      <c r="BM193" s="34"/>
      <c r="BN193" s="34"/>
      <c r="BO193" s="34"/>
      <c r="BP193" s="34"/>
      <c r="BQ193" s="210"/>
      <c r="BR193" s="210"/>
      <c r="BS193" s="210"/>
      <c r="BT193" s="210"/>
      <c r="BU193" s="210"/>
      <c r="BV193" s="210"/>
      <c r="BW193" s="210"/>
      <c r="BX193" s="210"/>
      <c r="BY193" s="210"/>
      <c r="BZ193" s="210"/>
      <c r="CA193" s="210"/>
      <c r="CB193" s="210"/>
      <c r="CC193" s="71"/>
      <c r="CD193" s="72"/>
      <c r="CF193" s="178" t="s">
        <v>10</v>
      </c>
      <c r="CG193" s="1124" t="s">
        <v>1680</v>
      </c>
      <c r="CH193" s="1125"/>
      <c r="CI193" s="1125"/>
      <c r="CJ193" s="1125"/>
      <c r="CK193" s="1125"/>
      <c r="CL193" s="1125"/>
      <c r="CM193" s="1125"/>
      <c r="CN193" s="1125"/>
      <c r="CO193" s="1125"/>
      <c r="CP193" s="1125"/>
      <c r="CQ193" s="1125"/>
      <c r="CR193" s="1125"/>
      <c r="CS193" s="1125"/>
      <c r="CT193" s="1125"/>
      <c r="CU193" s="1125"/>
      <c r="CV193" s="1125"/>
      <c r="CW193" s="1125"/>
      <c r="CX193" s="1125"/>
      <c r="CY193" s="1125"/>
      <c r="CZ193" s="1125"/>
      <c r="DA193" s="1126"/>
    </row>
    <row r="194" spans="1:105" ht="15.75" customHeight="1" thickBot="1">
      <c r="A194" s="197"/>
      <c r="B194" s="1531" t="s">
        <v>1132</v>
      </c>
      <c r="C194" s="1532"/>
      <c r="D194" s="1532"/>
      <c r="E194" s="1532"/>
      <c r="F194" s="1532"/>
      <c r="G194" s="560"/>
      <c r="H194" s="560"/>
      <c r="I194" s="560"/>
      <c r="J194" s="560"/>
      <c r="K194" s="560"/>
      <c r="L194" s="560"/>
      <c r="M194" s="560"/>
      <c r="N194" s="560"/>
      <c r="O194" s="560"/>
      <c r="P194" s="1260">
        <f>IF(P193&lt;&gt;AA193,"",IF(E195&lt;30,0,IF(AND(E195&gt;=30,E196&gt;=50),2,1)))</f>
        <v>0</v>
      </c>
      <c r="Q194" s="1261"/>
      <c r="R194" s="1261"/>
      <c r="S194" s="1261"/>
      <c r="T194" s="1261"/>
      <c r="U194" s="1259" t="s">
        <v>223</v>
      </c>
      <c r="V194" s="1259"/>
      <c r="W194" s="913"/>
      <c r="X194" s="561"/>
      <c r="Y194" s="65"/>
      <c r="AA194" s="230" t="s">
        <v>5</v>
      </c>
      <c r="AB194" s="236">
        <f>IF(P193=AA194,2,0)</f>
        <v>0</v>
      </c>
      <c r="AC194" s="229">
        <v>2</v>
      </c>
      <c r="AE194" s="182" t="s">
        <v>1</v>
      </c>
      <c r="AF194" s="236">
        <f ca="1">IF(U193=AE194,2,0)</f>
        <v>0</v>
      </c>
      <c r="AG194" s="229">
        <v>2</v>
      </c>
      <c r="AS194" s="109"/>
      <c r="AT194" s="107">
        <f>P194</f>
        <v>0</v>
      </c>
      <c r="AU194" s="107" t="s">
        <v>924</v>
      </c>
      <c r="AZ194" s="83" t="s">
        <v>117</v>
      </c>
      <c r="BI194" s="15" t="s">
        <v>1</v>
      </c>
      <c r="BJ194" s="658" t="s">
        <v>1671</v>
      </c>
      <c r="BK194" s="32"/>
      <c r="BL194" s="16"/>
      <c r="BM194" s="16"/>
      <c r="BN194" s="16"/>
      <c r="BO194" s="16"/>
      <c r="BP194" s="16"/>
      <c r="BQ194" s="26"/>
      <c r="BR194" s="26"/>
      <c r="BS194" s="26"/>
      <c r="BT194" s="26"/>
      <c r="BU194" s="26"/>
      <c r="BV194" s="26"/>
      <c r="BW194" s="26"/>
      <c r="BX194" s="26"/>
      <c r="BY194" s="26"/>
      <c r="BZ194" s="26"/>
      <c r="CA194" s="26"/>
      <c r="CB194" s="26"/>
      <c r="CC194" s="22"/>
      <c r="CD194" s="23"/>
      <c r="CF194" s="179">
        <v>1</v>
      </c>
      <c r="CG194" s="71" t="s">
        <v>595</v>
      </c>
      <c r="CH194" s="71"/>
      <c r="CI194" s="71"/>
      <c r="CJ194" s="71"/>
      <c r="CK194" s="71"/>
      <c r="CL194" s="71"/>
      <c r="CM194" s="71"/>
      <c r="CN194" s="71"/>
      <c r="CO194" s="71"/>
      <c r="CP194" s="71"/>
      <c r="CQ194" s="71"/>
      <c r="CR194" s="71"/>
      <c r="CS194" s="71"/>
      <c r="CT194" s="71"/>
      <c r="CU194" s="71"/>
      <c r="CV194" s="71"/>
      <c r="CW194" s="71"/>
      <c r="CX194" s="71"/>
      <c r="CY194" s="71"/>
      <c r="CZ194" s="71"/>
      <c r="DA194" s="72"/>
    </row>
    <row r="195" spans="1:105" s="105" customFormat="1" ht="15.75" customHeight="1" thickBot="1">
      <c r="A195" s="214"/>
      <c r="B195" s="125" t="s">
        <v>1133</v>
      </c>
      <c r="C195" s="536"/>
      <c r="D195" s="536"/>
      <c r="E195" s="1254"/>
      <c r="F195" s="1255"/>
      <c r="G195" s="1256"/>
      <c r="H195" s="1141" t="s">
        <v>274</v>
      </c>
      <c r="I195" s="1142"/>
      <c r="J195" s="928"/>
      <c r="K195" s="914"/>
      <c r="L195" s="914"/>
      <c r="M195" s="914"/>
      <c r="N195" s="914"/>
      <c r="O195" s="914"/>
      <c r="P195" s="914"/>
      <c r="Q195" s="914"/>
      <c r="R195" s="914"/>
      <c r="S195" s="914"/>
      <c r="T195" s="498"/>
      <c r="U195" s="498"/>
      <c r="V195" s="914"/>
      <c r="W195" s="914"/>
      <c r="X195" s="562"/>
      <c r="Y195" s="135"/>
      <c r="Z195" s="6"/>
      <c r="AA195" s="231" t="s">
        <v>648</v>
      </c>
      <c r="AB195" s="236">
        <f>IF(P193=AA195,4,0)</f>
        <v>0</v>
      </c>
      <c r="AC195" s="229">
        <v>4</v>
      </c>
      <c r="AD195" s="232"/>
      <c r="AE195" s="181" t="s">
        <v>2</v>
      </c>
      <c r="AF195" s="236">
        <f ca="1">IF(U193=AE195,3,0)</f>
        <v>0</v>
      </c>
      <c r="AG195" s="229">
        <v>3</v>
      </c>
      <c r="AH195" s="229"/>
      <c r="AI195" s="232"/>
      <c r="AJ195" s="243"/>
      <c r="AK195" s="232"/>
      <c r="AL195" s="232"/>
      <c r="AM195" s="229"/>
      <c r="AO195" s="242"/>
      <c r="AS195" s="242"/>
      <c r="AT195" s="147"/>
      <c r="AZ195" s="207" t="s">
        <v>0</v>
      </c>
      <c r="BA195" s="208">
        <f>IF(SUM(BA196:BA197)=0,1,0)</f>
        <v>1</v>
      </c>
      <c r="BI195" s="33" t="s">
        <v>0</v>
      </c>
      <c r="BJ195" s="152" t="s">
        <v>1629</v>
      </c>
      <c r="BK195" s="17"/>
      <c r="BL195" s="25"/>
      <c r="BM195" s="25"/>
      <c r="BN195" s="25"/>
      <c r="BO195" s="25"/>
      <c r="BP195" s="25"/>
      <c r="BQ195" s="27"/>
      <c r="BR195" s="27"/>
      <c r="BS195" s="27"/>
      <c r="BT195" s="27"/>
      <c r="BU195" s="27"/>
      <c r="BV195" s="27"/>
      <c r="BW195" s="27"/>
      <c r="BX195" s="27"/>
      <c r="BY195" s="27"/>
      <c r="BZ195" s="27"/>
      <c r="CA195" s="27"/>
      <c r="CB195" s="27"/>
      <c r="CC195" s="70"/>
      <c r="CD195" s="24"/>
      <c r="CF195" s="177">
        <v>2</v>
      </c>
      <c r="CG195" s="70" t="s">
        <v>596</v>
      </c>
      <c r="CH195" s="70"/>
      <c r="CI195" s="70"/>
      <c r="CJ195" s="70"/>
      <c r="CK195" s="70"/>
      <c r="CL195" s="70"/>
      <c r="CM195" s="70"/>
      <c r="CN195" s="70"/>
      <c r="CO195" s="70"/>
      <c r="CP195" s="70"/>
      <c r="CQ195" s="70"/>
      <c r="CR195" s="70"/>
      <c r="CS195" s="70"/>
      <c r="CT195" s="70"/>
      <c r="CU195" s="70"/>
      <c r="CV195" s="70"/>
      <c r="CW195" s="70"/>
      <c r="CX195" s="70"/>
      <c r="CY195" s="70"/>
      <c r="CZ195" s="70"/>
      <c r="DA195" s="24"/>
    </row>
    <row r="196" spans="1:105" ht="15.75" customHeight="1" thickBot="1">
      <c r="A196" s="197"/>
      <c r="B196" s="429" t="s">
        <v>1134</v>
      </c>
      <c r="C196" s="539"/>
      <c r="D196" s="539"/>
      <c r="E196" s="1199" t="str">
        <f>IF(E195="","",IFERROR(ROUNDDOWN((E195/E188)*100,1),""))</f>
        <v/>
      </c>
      <c r="F196" s="1200"/>
      <c r="G196" s="1201"/>
      <c r="H196" s="1141" t="s">
        <v>428</v>
      </c>
      <c r="I196" s="1142"/>
      <c r="J196" s="563" t="s">
        <v>1708</v>
      </c>
      <c r="K196" s="452"/>
      <c r="L196" s="484"/>
      <c r="M196" s="484"/>
      <c r="N196" s="484"/>
      <c r="O196" s="484"/>
      <c r="P196" s="484"/>
      <c r="Q196" s="484"/>
      <c r="R196" s="484"/>
      <c r="S196" s="484"/>
      <c r="T196" s="484"/>
      <c r="U196" s="484"/>
      <c r="V196" s="484"/>
      <c r="W196" s="484"/>
      <c r="X196" s="937"/>
      <c r="Y196" s="65"/>
      <c r="AA196" s="229" t="s">
        <v>647</v>
      </c>
      <c r="AB196" s="237">
        <f>SUM(AB193:AB195)</f>
        <v>1</v>
      </c>
      <c r="AE196" s="229" t="s">
        <v>647</v>
      </c>
      <c r="AF196" s="237">
        <f ca="1">IF(SUM(AF192:AF195)=0,"",(SUM(AF192:AF195)))</f>
        <v>1</v>
      </c>
      <c r="AS196" s="109"/>
      <c r="AT196" s="107"/>
      <c r="AZ196" s="64" t="s">
        <v>1</v>
      </c>
      <c r="BA196" s="84">
        <f>IF(AT202=1,1,0)</f>
        <v>0</v>
      </c>
      <c r="CF196" s="178" t="s">
        <v>10</v>
      </c>
      <c r="CG196" s="1124" t="s">
        <v>1681</v>
      </c>
      <c r="CH196" s="1125"/>
      <c r="CI196" s="1125"/>
      <c r="CJ196" s="1125"/>
      <c r="CK196" s="1125"/>
      <c r="CL196" s="1125"/>
      <c r="CM196" s="1125"/>
      <c r="CN196" s="1125"/>
      <c r="CO196" s="1125"/>
      <c r="CP196" s="1125"/>
      <c r="CQ196" s="1125"/>
      <c r="CR196" s="1125"/>
      <c r="CS196" s="1125"/>
      <c r="CT196" s="1125"/>
      <c r="CU196" s="1125"/>
      <c r="CV196" s="1125"/>
      <c r="CW196" s="1125"/>
      <c r="CX196" s="1125"/>
      <c r="CY196" s="1125"/>
      <c r="CZ196" s="1125"/>
      <c r="DA196" s="1126"/>
    </row>
    <row r="197" spans="1:105" ht="15.75" customHeight="1" thickBot="1">
      <c r="A197" s="197"/>
      <c r="B197" s="125" t="s">
        <v>622</v>
      </c>
      <c r="C197" s="536"/>
      <c r="D197" s="536"/>
      <c r="E197" s="483"/>
      <c r="F197" s="483"/>
      <c r="G197" s="483"/>
      <c r="H197" s="483"/>
      <c r="I197" s="483"/>
      <c r="J197" s="483"/>
      <c r="K197" s="483"/>
      <c r="L197" s="483"/>
      <c r="M197" s="483"/>
      <c r="N197" s="483"/>
      <c r="O197" s="483"/>
      <c r="P197" s="1251">
        <f>IF(P193&lt;&gt;AA193,"",IF(E199&lt;30,0,IF(E199="",0,IF(AND(E199&gt;=30,E200=AI88),2,1))))</f>
        <v>0</v>
      </c>
      <c r="Q197" s="1252"/>
      <c r="R197" s="1252"/>
      <c r="S197" s="1252"/>
      <c r="T197" s="1252"/>
      <c r="U197" s="1259" t="s">
        <v>223</v>
      </c>
      <c r="V197" s="1259"/>
      <c r="W197" s="913"/>
      <c r="X197" s="564"/>
      <c r="Y197" s="65"/>
      <c r="AS197" s="109"/>
      <c r="AT197" s="107">
        <f>P197</f>
        <v>0</v>
      </c>
      <c r="AU197" s="107" t="s">
        <v>924</v>
      </c>
      <c r="AZ197" s="66" t="s">
        <v>2</v>
      </c>
      <c r="BA197" s="86">
        <f>IF(AT202&gt;=2,1,0)</f>
        <v>0</v>
      </c>
      <c r="CF197" s="180">
        <v>1</v>
      </c>
      <c r="CG197" s="37" t="s">
        <v>1683</v>
      </c>
      <c r="CH197" s="71"/>
      <c r="CI197" s="71"/>
      <c r="CJ197" s="71"/>
      <c r="CK197" s="71"/>
      <c r="CL197" s="71"/>
      <c r="CM197" s="71"/>
      <c r="CN197" s="71"/>
      <c r="CO197" s="71"/>
      <c r="CP197" s="71"/>
      <c r="CQ197" s="71"/>
      <c r="CR197" s="71"/>
      <c r="CS197" s="71"/>
      <c r="CT197" s="71"/>
      <c r="CU197" s="71"/>
      <c r="CV197" s="71"/>
      <c r="CW197" s="71"/>
      <c r="CX197" s="71"/>
      <c r="CY197" s="71"/>
      <c r="CZ197" s="80"/>
      <c r="DA197" s="69"/>
    </row>
    <row r="198" spans="1:105" ht="15.75" customHeight="1" thickBot="1">
      <c r="A198" s="197"/>
      <c r="B198" s="125" t="s">
        <v>623</v>
      </c>
      <c r="C198" s="536"/>
      <c r="D198" s="536"/>
      <c r="E198" s="1165"/>
      <c r="F198" s="1166"/>
      <c r="G198" s="1167"/>
      <c r="H198" s="1141" t="s">
        <v>274</v>
      </c>
      <c r="I198" s="1142"/>
      <c r="J198" s="558"/>
      <c r="K198" s="483"/>
      <c r="L198" s="483"/>
      <c r="M198" s="483"/>
      <c r="N198" s="483"/>
      <c r="O198" s="483"/>
      <c r="P198" s="176"/>
      <c r="Q198" s="176"/>
      <c r="R198" s="176"/>
      <c r="S198" s="176"/>
      <c r="T198" s="176"/>
      <c r="U198" s="176"/>
      <c r="V198" s="483"/>
      <c r="W198" s="483"/>
      <c r="X198" s="565"/>
      <c r="Y198" s="65"/>
      <c r="AS198" s="109"/>
      <c r="AT198" s="107"/>
      <c r="CF198" s="173">
        <v>2</v>
      </c>
      <c r="CG198" s="66" t="s">
        <v>597</v>
      </c>
      <c r="CH198" s="85"/>
      <c r="CI198" s="85"/>
      <c r="CJ198" s="85"/>
      <c r="CK198" s="85"/>
      <c r="CL198" s="85"/>
      <c r="CM198" s="85"/>
      <c r="CN198" s="85"/>
      <c r="CO198" s="85"/>
      <c r="CP198" s="85"/>
      <c r="CQ198" s="85"/>
      <c r="CR198" s="85"/>
      <c r="CS198" s="85"/>
      <c r="CT198" s="85"/>
      <c r="CU198" s="85"/>
      <c r="CV198" s="85"/>
      <c r="CW198" s="85"/>
      <c r="CX198" s="85"/>
      <c r="CY198" s="85"/>
      <c r="CZ198" s="70"/>
      <c r="DA198" s="24"/>
    </row>
    <row r="199" spans="1:105" ht="15.75" customHeight="1" thickBot="1">
      <c r="A199" s="197"/>
      <c r="B199" s="125" t="s">
        <v>624</v>
      </c>
      <c r="C199" s="536"/>
      <c r="D199" s="536"/>
      <c r="E199" s="1199" t="str">
        <f>IF(E198="","",IFERROR(ROUNDDOWN((E198/E189)*100,1),""))</f>
        <v/>
      </c>
      <c r="F199" s="1200"/>
      <c r="G199" s="1201"/>
      <c r="H199" s="1141" t="s">
        <v>429</v>
      </c>
      <c r="I199" s="1142"/>
      <c r="J199" s="558" t="s">
        <v>1786</v>
      </c>
      <c r="K199" s="443"/>
      <c r="L199" s="483"/>
      <c r="M199" s="483"/>
      <c r="N199" s="483"/>
      <c r="O199" s="483"/>
      <c r="P199" s="483"/>
      <c r="Q199" s="483"/>
      <c r="R199" s="483"/>
      <c r="S199" s="483"/>
      <c r="T199" s="483"/>
      <c r="U199" s="483"/>
      <c r="V199" s="483"/>
      <c r="W199" s="483"/>
      <c r="X199" s="565"/>
      <c r="Y199" s="65"/>
      <c r="AS199" s="109"/>
      <c r="AT199" s="107"/>
      <c r="CF199" s="178" t="s">
        <v>10</v>
      </c>
      <c r="CG199" s="1124" t="s">
        <v>1682</v>
      </c>
      <c r="CH199" s="1125"/>
      <c r="CI199" s="1125"/>
      <c r="CJ199" s="1125"/>
      <c r="CK199" s="1125"/>
      <c r="CL199" s="1125"/>
      <c r="CM199" s="1125"/>
      <c r="CN199" s="1125"/>
      <c r="CO199" s="1125"/>
      <c r="CP199" s="1125"/>
      <c r="CQ199" s="1125"/>
      <c r="CR199" s="1125"/>
      <c r="CS199" s="1125"/>
      <c r="CT199" s="1125"/>
      <c r="CU199" s="1125"/>
      <c r="CV199" s="1125"/>
      <c r="CW199" s="1125"/>
      <c r="CX199" s="1125"/>
      <c r="CY199" s="1125"/>
      <c r="CZ199" s="1125"/>
      <c r="DA199" s="1126"/>
    </row>
    <row r="200" spans="1:105" ht="15.75" customHeight="1" thickBot="1">
      <c r="A200" s="197"/>
      <c r="B200" s="429" t="s">
        <v>646</v>
      </c>
      <c r="C200" s="536"/>
      <c r="D200" s="536"/>
      <c r="E200" s="1143"/>
      <c r="F200" s="1144"/>
      <c r="G200" s="1144"/>
      <c r="H200" s="1144"/>
      <c r="I200" s="1145"/>
      <c r="J200" s="206"/>
      <c r="K200" s="935"/>
      <c r="L200" s="935"/>
      <c r="M200" s="935"/>
      <c r="N200" s="935"/>
      <c r="O200" s="935"/>
      <c r="P200" s="935"/>
      <c r="Q200" s="935"/>
      <c r="R200" s="935"/>
      <c r="S200" s="935"/>
      <c r="T200" s="935"/>
      <c r="U200" s="935"/>
      <c r="V200" s="935"/>
      <c r="W200" s="935"/>
      <c r="X200" s="146"/>
      <c r="Y200" s="65"/>
      <c r="AS200" s="118" t="str">
        <f t="shared" ref="AS200" si="35">B200</f>
        <v>　   c 5mを超える高木の有無</v>
      </c>
      <c r="AT200" s="251" t="str">
        <f>IF(E200="","",IF(E200="有",1,0))</f>
        <v/>
      </c>
      <c r="AU200" s="43" t="s">
        <v>919</v>
      </c>
      <c r="CF200" s="180">
        <v>1</v>
      </c>
      <c r="CG200" s="37" t="s">
        <v>598</v>
      </c>
      <c r="CH200" s="71"/>
      <c r="CI200" s="71"/>
      <c r="CJ200" s="71"/>
      <c r="CK200" s="71"/>
      <c r="CL200" s="71"/>
      <c r="CM200" s="71"/>
      <c r="CN200" s="71"/>
      <c r="CO200" s="71"/>
      <c r="CP200" s="71"/>
      <c r="CQ200" s="71"/>
      <c r="CR200" s="71"/>
      <c r="CS200" s="71"/>
      <c r="CT200" s="71"/>
      <c r="CU200" s="71"/>
      <c r="CV200" s="71"/>
      <c r="CW200" s="71"/>
      <c r="CX200" s="71"/>
      <c r="CY200" s="71"/>
      <c r="CZ200" s="71"/>
      <c r="DA200" s="72"/>
    </row>
    <row r="201" spans="1:105" ht="15.75" customHeight="1" thickBot="1">
      <c r="A201" s="195"/>
      <c r="B201" s="427" t="s">
        <v>625</v>
      </c>
      <c r="C201" s="428"/>
      <c r="D201" s="500"/>
      <c r="E201" s="483"/>
      <c r="F201" s="560"/>
      <c r="G201" s="560"/>
      <c r="H201" s="560"/>
      <c r="I201" s="560"/>
      <c r="J201" s="560"/>
      <c r="K201" s="560"/>
      <c r="L201" s="560"/>
      <c r="M201" s="560"/>
      <c r="N201" s="560"/>
      <c r="O201" s="560"/>
      <c r="P201" s="1251">
        <f>IF(P193&lt;&gt;AA193,"",IF(E202&lt;50,0,IF(E202&gt;=300,2,IF(AND(E202&gt;=50,E203=AI88),2,1))))</f>
        <v>0</v>
      </c>
      <c r="Q201" s="1252"/>
      <c r="R201" s="1252"/>
      <c r="S201" s="1252"/>
      <c r="T201" s="1252"/>
      <c r="U201" s="1253" t="s">
        <v>223</v>
      </c>
      <c r="V201" s="1253"/>
      <c r="W201" s="913"/>
      <c r="X201" s="564"/>
      <c r="Y201" s="65"/>
      <c r="AS201" s="109"/>
      <c r="AT201" s="107">
        <f>P201</f>
        <v>0</v>
      </c>
      <c r="AU201" s="107" t="s">
        <v>924</v>
      </c>
      <c r="CF201" s="175">
        <v>2</v>
      </c>
      <c r="CG201" s="156" t="s">
        <v>599</v>
      </c>
      <c r="CH201" s="22"/>
      <c r="CI201" s="22"/>
      <c r="CJ201" s="22"/>
      <c r="CK201" s="22"/>
      <c r="CL201" s="22"/>
      <c r="CM201" s="22"/>
      <c r="CN201" s="22"/>
      <c r="CO201" s="22"/>
      <c r="CP201" s="22"/>
      <c r="CQ201" s="22"/>
      <c r="CR201" s="22"/>
      <c r="CS201" s="22"/>
      <c r="CT201" s="22"/>
      <c r="CU201" s="22"/>
      <c r="CV201" s="22"/>
      <c r="CW201" s="22"/>
      <c r="CX201" s="22"/>
      <c r="CY201" s="22"/>
      <c r="CZ201" s="22"/>
      <c r="DA201" s="23"/>
    </row>
    <row r="202" spans="1:105" ht="15.75" customHeight="1" thickBot="1">
      <c r="A202" s="195"/>
      <c r="B202" s="125" t="s">
        <v>626</v>
      </c>
      <c r="C202" s="61"/>
      <c r="D202" s="61"/>
      <c r="E202" s="1165"/>
      <c r="F202" s="1166"/>
      <c r="G202" s="1167"/>
      <c r="H202" s="1141" t="s">
        <v>274</v>
      </c>
      <c r="I202" s="1142"/>
      <c r="J202" s="558"/>
      <c r="K202" s="483"/>
      <c r="L202" s="483"/>
      <c r="M202" s="483"/>
      <c r="N202" s="483"/>
      <c r="O202" s="483"/>
      <c r="P202" s="176"/>
      <c r="Q202" s="176"/>
      <c r="R202" s="176"/>
      <c r="S202" s="176"/>
      <c r="T202" s="176"/>
      <c r="U202" s="176"/>
      <c r="V202" s="483"/>
      <c r="W202" s="483"/>
      <c r="X202" s="565"/>
      <c r="AS202" s="109" t="s">
        <v>415</v>
      </c>
      <c r="AT202" s="107">
        <f>AT194+AT197+AT201</f>
        <v>0</v>
      </c>
      <c r="AU202" s="107" t="s">
        <v>924</v>
      </c>
      <c r="CF202" s="174">
        <v>2</v>
      </c>
      <c r="CG202" s="153" t="s">
        <v>600</v>
      </c>
      <c r="CH202" s="70"/>
      <c r="CI202" s="70"/>
      <c r="CJ202" s="70"/>
      <c r="CK202" s="70"/>
      <c r="CL202" s="70"/>
      <c r="CM202" s="70"/>
      <c r="CN202" s="70"/>
      <c r="CO202" s="70"/>
      <c r="CP202" s="70"/>
      <c r="CQ202" s="70"/>
      <c r="CR202" s="70"/>
      <c r="CS202" s="70"/>
      <c r="CT202" s="70"/>
      <c r="CU202" s="70"/>
      <c r="CV202" s="70"/>
      <c r="CW202" s="70"/>
      <c r="CX202" s="70"/>
      <c r="CY202" s="70"/>
      <c r="CZ202" s="70"/>
      <c r="DA202" s="24"/>
    </row>
    <row r="203" spans="1:105" ht="15.75" customHeight="1" thickBot="1">
      <c r="A203" s="197"/>
      <c r="B203" s="429" t="s">
        <v>1508</v>
      </c>
      <c r="C203" s="430"/>
      <c r="D203" s="430"/>
      <c r="E203" s="1143"/>
      <c r="F203" s="1144"/>
      <c r="G203" s="1144"/>
      <c r="H203" s="1144"/>
      <c r="I203" s="1145"/>
      <c r="J203" s="935"/>
      <c r="K203" s="484"/>
      <c r="L203" s="484"/>
      <c r="M203" s="484"/>
      <c r="N203" s="484"/>
      <c r="O203" s="484"/>
      <c r="P203" s="484"/>
      <c r="Q203" s="484"/>
      <c r="R203" s="484"/>
      <c r="S203" s="484"/>
      <c r="T203" s="484"/>
      <c r="U203" s="484"/>
      <c r="V203" s="484"/>
      <c r="W203" s="484"/>
      <c r="X203" s="937"/>
      <c r="AF203" s="236"/>
      <c r="AS203" s="118" t="str">
        <f t="shared" ref="AS203" si="36">B203</f>
        <v>　   b 幹周り1ｍ以上の大径木の保存の有無</v>
      </c>
      <c r="AT203" s="251" t="str">
        <f>IF(E203="","",IF(E203="有",1,0))</f>
        <v/>
      </c>
      <c r="AU203" s="43" t="s">
        <v>919</v>
      </c>
    </row>
    <row r="204" spans="1:105" ht="8.25" customHeight="1" thickBot="1">
      <c r="A204" s="195"/>
      <c r="B204" s="498"/>
      <c r="C204" s="498"/>
      <c r="D204" s="498"/>
      <c r="E204" s="176"/>
      <c r="F204" s="176"/>
      <c r="G204" s="176"/>
      <c r="H204" s="176"/>
      <c r="I204" s="176"/>
      <c r="J204" s="176"/>
      <c r="K204" s="176"/>
      <c r="L204" s="176"/>
      <c r="M204" s="176"/>
      <c r="N204" s="176"/>
      <c r="O204" s="176"/>
      <c r="P204" s="176"/>
      <c r="Q204" s="176"/>
      <c r="R204" s="176"/>
      <c r="S204" s="176"/>
      <c r="T204" s="176"/>
      <c r="U204" s="176"/>
      <c r="V204" s="176"/>
      <c r="W204" s="176"/>
      <c r="X204" s="176"/>
      <c r="Y204" s="65"/>
      <c r="AE204" s="248"/>
      <c r="AF204" s="236">
        <v>0</v>
      </c>
      <c r="AG204" s="229">
        <v>0</v>
      </c>
      <c r="AS204" s="109"/>
      <c r="AT204" s="107"/>
    </row>
    <row r="205" spans="1:105" ht="15.75" customHeight="1" thickBot="1">
      <c r="A205" s="195"/>
      <c r="B205" s="75" t="s">
        <v>1365</v>
      </c>
      <c r="C205" s="129"/>
      <c r="D205" s="129"/>
      <c r="E205" s="129"/>
      <c r="F205" s="129"/>
      <c r="G205" s="129"/>
      <c r="H205" s="129"/>
      <c r="I205" s="129"/>
      <c r="J205" s="129"/>
      <c r="K205" s="129"/>
      <c r="L205" s="129"/>
      <c r="M205" s="129"/>
      <c r="N205" s="129"/>
      <c r="O205" s="129"/>
      <c r="P205" s="1143" t="s">
        <v>4</v>
      </c>
      <c r="Q205" s="1144"/>
      <c r="R205" s="1144"/>
      <c r="S205" s="1144"/>
      <c r="T205" s="1145"/>
      <c r="U205" s="1146" t="str">
        <f ca="1">IF(P205&lt;&gt;AA205,"",OFFSET(BA207,MATCH(1,BA207:BA209,0)-1,-1,1,1))</f>
        <v>段階1</v>
      </c>
      <c r="V205" s="1147"/>
      <c r="W205" s="1147"/>
      <c r="X205" s="1148"/>
      <c r="AA205" s="111" t="s">
        <v>4</v>
      </c>
      <c r="AB205" s="236">
        <f>IF(P205=AA205,1,0)</f>
        <v>1</v>
      </c>
      <c r="AC205" s="229">
        <v>1</v>
      </c>
      <c r="AE205" s="182" t="s">
        <v>0</v>
      </c>
      <c r="AF205" s="236">
        <f ca="1">IF(U205=AE205,1,0)</f>
        <v>1</v>
      </c>
      <c r="AG205" s="229">
        <v>1</v>
      </c>
      <c r="AS205" s="241"/>
      <c r="AT205" s="128"/>
      <c r="AV205" s="82"/>
      <c r="AW205" s="82"/>
      <c r="AX205" s="82"/>
      <c r="AY205" s="82"/>
      <c r="AZ205" s="83" t="str">
        <f>B205</f>
        <v>ウ　緑の質の確保（延べ面積1万㎡以下は「記載省略可能」）</v>
      </c>
      <c r="BH205" s="674" t="s">
        <v>1686</v>
      </c>
      <c r="BI205" s="35" t="s">
        <v>2</v>
      </c>
      <c r="BJ205" s="447" t="s">
        <v>1662</v>
      </c>
      <c r="BK205" s="36"/>
      <c r="BL205" s="34"/>
      <c r="BM205" s="34"/>
      <c r="BN205" s="34"/>
      <c r="BO205" s="34"/>
      <c r="BP205" s="34"/>
      <c r="BQ205" s="210"/>
      <c r="BR205" s="210"/>
      <c r="BS205" s="210"/>
      <c r="BT205" s="210"/>
      <c r="BU205" s="210"/>
      <c r="BV205" s="210"/>
      <c r="BW205" s="210"/>
      <c r="BX205" s="210"/>
      <c r="BY205" s="210"/>
      <c r="BZ205" s="210"/>
      <c r="CA205" s="210"/>
      <c r="CB205" s="210"/>
      <c r="CC205" s="71"/>
      <c r="CD205" s="72"/>
    </row>
    <row r="206" spans="1:105" ht="15.75" customHeight="1">
      <c r="A206" s="195"/>
      <c r="B206" s="473" t="s">
        <v>510</v>
      </c>
      <c r="C206" s="428"/>
      <c r="D206" s="428"/>
      <c r="E206" s="618"/>
      <c r="F206" s="1245" t="s">
        <v>1542</v>
      </c>
      <c r="G206" s="1245"/>
      <c r="H206" s="1245"/>
      <c r="I206" s="1245"/>
      <c r="J206" s="1245"/>
      <c r="K206" s="1245"/>
      <c r="L206" s="1245"/>
      <c r="M206" s="1245"/>
      <c r="N206" s="1245"/>
      <c r="O206" s="1245"/>
      <c r="P206" s="1245"/>
      <c r="Q206" s="1245"/>
      <c r="R206" s="1245"/>
      <c r="S206" s="1245"/>
      <c r="T206" s="1245"/>
      <c r="U206" s="1245"/>
      <c r="V206" s="1245"/>
      <c r="W206" s="1245"/>
      <c r="X206" s="1246"/>
      <c r="AA206" s="230" t="s">
        <v>5</v>
      </c>
      <c r="AB206" s="236">
        <f>IF(P205=AA206,2,0)</f>
        <v>0</v>
      </c>
      <c r="AC206" s="229">
        <v>2</v>
      </c>
      <c r="AE206" s="182" t="s">
        <v>1</v>
      </c>
      <c r="AF206" s="236">
        <f ca="1">IF(U205=AE206,2,0)</f>
        <v>0</v>
      </c>
      <c r="AG206" s="229">
        <v>2</v>
      </c>
      <c r="AS206" s="118" t="str">
        <f t="shared" ref="AS206:AS209" si="37">B206</f>
        <v>(ア)配慮事項</v>
      </c>
      <c r="AT206" s="253" t="str">
        <f t="shared" ref="AT206:AT210" si="38">IF(E206="〇",1,"")</f>
        <v/>
      </c>
      <c r="AU206" s="43" t="s">
        <v>921</v>
      </c>
      <c r="AV206" s="82"/>
      <c r="AW206" s="82"/>
      <c r="AX206" s="82"/>
      <c r="AY206" s="82"/>
      <c r="AZ206" s="83" t="s">
        <v>117</v>
      </c>
      <c r="BI206" s="15" t="s">
        <v>1</v>
      </c>
      <c r="BJ206" s="658" t="s">
        <v>1663</v>
      </c>
      <c r="BK206" s="32"/>
      <c r="BL206" s="16"/>
      <c r="BM206" s="16"/>
      <c r="BN206" s="16"/>
      <c r="BO206" s="16"/>
      <c r="BP206" s="16"/>
      <c r="BQ206" s="26"/>
      <c r="BR206" s="26"/>
      <c r="BS206" s="26"/>
      <c r="BT206" s="26"/>
      <c r="BU206" s="26"/>
      <c r="BV206" s="26"/>
      <c r="BW206" s="26"/>
      <c r="BX206" s="26"/>
      <c r="BY206" s="26"/>
      <c r="BZ206" s="26"/>
      <c r="CA206" s="26"/>
      <c r="CB206" s="26"/>
      <c r="CC206" s="22"/>
      <c r="CD206" s="23"/>
    </row>
    <row r="207" spans="1:105" ht="15.75" customHeight="1" thickBot="1">
      <c r="A207" s="195"/>
      <c r="B207" s="125"/>
      <c r="C207" s="61"/>
      <c r="D207" s="61"/>
      <c r="E207" s="620"/>
      <c r="F207" s="1222" t="s">
        <v>1543</v>
      </c>
      <c r="G207" s="1222"/>
      <c r="H207" s="1222"/>
      <c r="I207" s="1222"/>
      <c r="J207" s="1222"/>
      <c r="K207" s="1222"/>
      <c r="L207" s="1222"/>
      <c r="M207" s="1222"/>
      <c r="N207" s="1222"/>
      <c r="O207" s="1222"/>
      <c r="P207" s="1222"/>
      <c r="Q207" s="1222"/>
      <c r="R207" s="1222"/>
      <c r="S207" s="1222"/>
      <c r="T207" s="1222"/>
      <c r="U207" s="1222"/>
      <c r="V207" s="1222"/>
      <c r="W207" s="1222"/>
      <c r="X207" s="1223"/>
      <c r="AA207" s="231" t="s">
        <v>648</v>
      </c>
      <c r="AB207" s="236">
        <f>IF(P205=AA207,4,0)</f>
        <v>0</v>
      </c>
      <c r="AC207" s="229">
        <v>4</v>
      </c>
      <c r="AE207" s="181" t="s">
        <v>2</v>
      </c>
      <c r="AF207" s="236">
        <f ca="1">IF(U205=AE207,3,0)</f>
        <v>0</v>
      </c>
      <c r="AG207" s="229">
        <v>3</v>
      </c>
      <c r="AS207" s="118">
        <f t="shared" si="37"/>
        <v>0</v>
      </c>
      <c r="AT207" s="253" t="str">
        <f t="shared" si="38"/>
        <v/>
      </c>
      <c r="AU207" s="43" t="s">
        <v>921</v>
      </c>
      <c r="AV207" s="82"/>
      <c r="AW207" s="82"/>
      <c r="AX207" s="82"/>
      <c r="AY207" s="82"/>
      <c r="AZ207" s="67" t="s">
        <v>0</v>
      </c>
      <c r="BA207" s="69">
        <f>IF(SUM(BA208:BA209)=0,1,0)</f>
        <v>1</v>
      </c>
      <c r="BI207" s="33" t="s">
        <v>0</v>
      </c>
      <c r="BJ207" s="152" t="s">
        <v>1629</v>
      </c>
      <c r="BK207" s="17"/>
      <c r="BL207" s="25"/>
      <c r="BM207" s="25"/>
      <c r="BN207" s="25"/>
      <c r="BO207" s="25"/>
      <c r="BP207" s="25"/>
      <c r="BQ207" s="27"/>
      <c r="BR207" s="27"/>
      <c r="BS207" s="27"/>
      <c r="BT207" s="27"/>
      <c r="BU207" s="27"/>
      <c r="BV207" s="27"/>
      <c r="BW207" s="27"/>
      <c r="BX207" s="27"/>
      <c r="BY207" s="27"/>
      <c r="BZ207" s="27"/>
      <c r="CA207" s="27"/>
      <c r="CB207" s="27"/>
      <c r="CC207" s="70"/>
      <c r="CD207" s="24"/>
    </row>
    <row r="208" spans="1:105" ht="15.75" customHeight="1">
      <c r="A208" s="195"/>
      <c r="B208" s="125"/>
      <c r="C208" s="61"/>
      <c r="D208" s="61"/>
      <c r="E208" s="620"/>
      <c r="F208" s="1222" t="s">
        <v>1544</v>
      </c>
      <c r="G208" s="1222"/>
      <c r="H208" s="1222"/>
      <c r="I208" s="1222"/>
      <c r="J208" s="1222"/>
      <c r="K208" s="1222"/>
      <c r="L208" s="1222"/>
      <c r="M208" s="1222"/>
      <c r="N208" s="1222"/>
      <c r="O208" s="1222"/>
      <c r="P208" s="1222"/>
      <c r="Q208" s="1222"/>
      <c r="R208" s="1222"/>
      <c r="S208" s="1222"/>
      <c r="T208" s="1222"/>
      <c r="U208" s="1222"/>
      <c r="V208" s="1222"/>
      <c r="W208" s="1222"/>
      <c r="X208" s="1223"/>
      <c r="AA208" s="229" t="s">
        <v>647</v>
      </c>
      <c r="AB208" s="237">
        <f>SUM(AB205:AB207)</f>
        <v>1</v>
      </c>
      <c r="AE208" s="229" t="s">
        <v>647</v>
      </c>
      <c r="AF208" s="237">
        <f ca="1">IF(SUM(AF204:AF207)=0,"",(SUM(AF204:AF207)))</f>
        <v>1</v>
      </c>
      <c r="AS208" s="118">
        <f t="shared" si="37"/>
        <v>0</v>
      </c>
      <c r="AT208" s="253" t="str">
        <f t="shared" si="38"/>
        <v/>
      </c>
      <c r="AU208" s="43" t="s">
        <v>921</v>
      </c>
      <c r="AV208" s="81"/>
      <c r="AW208" s="100"/>
      <c r="AX208" s="103"/>
      <c r="AY208" s="103"/>
      <c r="AZ208" s="64" t="s">
        <v>1</v>
      </c>
      <c r="BA208" s="84">
        <f>IF(AT211=1,1,0)</f>
        <v>0</v>
      </c>
    </row>
    <row r="209" spans="1:82" ht="15.75" customHeight="1">
      <c r="A209" s="197"/>
      <c r="B209" s="125"/>
      <c r="C209" s="61"/>
      <c r="D209" s="61"/>
      <c r="E209" s="620"/>
      <c r="F209" s="1221" t="s">
        <v>1545</v>
      </c>
      <c r="G209" s="1222"/>
      <c r="H209" s="1222"/>
      <c r="I209" s="1222"/>
      <c r="J209" s="1222"/>
      <c r="K209" s="1222"/>
      <c r="L209" s="1222"/>
      <c r="M209" s="1222"/>
      <c r="N209" s="1222"/>
      <c r="O209" s="1222"/>
      <c r="P209" s="1222"/>
      <c r="Q209" s="1222"/>
      <c r="R209" s="1222"/>
      <c r="S209" s="1222"/>
      <c r="T209" s="1222"/>
      <c r="U209" s="1222"/>
      <c r="V209" s="1222"/>
      <c r="W209" s="1222"/>
      <c r="X209" s="1223"/>
      <c r="AS209" s="118">
        <f t="shared" si="37"/>
        <v>0</v>
      </c>
      <c r="AT209" s="253" t="str">
        <f t="shared" si="38"/>
        <v/>
      </c>
      <c r="AU209" s="43" t="s">
        <v>921</v>
      </c>
      <c r="AV209" s="81"/>
      <c r="AW209" s="82"/>
      <c r="AX209" s="82"/>
      <c r="AY209" s="82"/>
      <c r="AZ209" s="66" t="s">
        <v>2</v>
      </c>
      <c r="BA209" s="86">
        <f>IF(AT211&gt;=2,1,0)</f>
        <v>0</v>
      </c>
    </row>
    <row r="210" spans="1:82" ht="15.75" customHeight="1" thickBot="1">
      <c r="A210" s="195"/>
      <c r="B210" s="64"/>
      <c r="C210" s="83"/>
      <c r="D210" s="83"/>
      <c r="E210" s="621"/>
      <c r="F210" s="1528" t="s">
        <v>1546</v>
      </c>
      <c r="G210" s="1528"/>
      <c r="H210" s="1528"/>
      <c r="I210" s="1528"/>
      <c r="J210" s="1528"/>
      <c r="K210" s="1528"/>
      <c r="L210" s="1528"/>
      <c r="M210" s="1528"/>
      <c r="N210" s="1528"/>
      <c r="O210" s="1528"/>
      <c r="P210" s="1528"/>
      <c r="Q210" s="1528"/>
      <c r="R210" s="1528"/>
      <c r="S210" s="1528"/>
      <c r="T210" s="1528"/>
      <c r="U210" s="1528"/>
      <c r="V210" s="1528"/>
      <c r="W210" s="1528"/>
      <c r="X210" s="1529"/>
      <c r="Y210" s="65"/>
      <c r="AF210" s="236"/>
      <c r="AS210" s="118">
        <f>B211</f>
        <v>0</v>
      </c>
      <c r="AT210" s="253" t="str">
        <f t="shared" si="38"/>
        <v/>
      </c>
      <c r="AU210" s="43" t="s">
        <v>921</v>
      </c>
      <c r="AV210" s="82"/>
      <c r="AW210" s="82"/>
      <c r="AX210" s="82"/>
      <c r="AY210" s="82"/>
      <c r="AZ210" s="82"/>
      <c r="BA210" s="82"/>
    </row>
    <row r="211" spans="1:82" ht="15.75" customHeight="1">
      <c r="A211" s="195"/>
      <c r="B211" s="429"/>
      <c r="C211" s="430"/>
      <c r="D211" s="430"/>
      <c r="E211" s="606"/>
      <c r="F211" s="1249"/>
      <c r="G211" s="1249"/>
      <c r="H211" s="1249"/>
      <c r="I211" s="1249"/>
      <c r="J211" s="1249"/>
      <c r="K211" s="1249"/>
      <c r="L211" s="1249"/>
      <c r="M211" s="1249"/>
      <c r="N211" s="1249"/>
      <c r="O211" s="1249"/>
      <c r="P211" s="1249"/>
      <c r="Q211" s="1249"/>
      <c r="R211" s="1249"/>
      <c r="S211" s="1249"/>
      <c r="T211" s="1249"/>
      <c r="U211" s="1249"/>
      <c r="V211" s="1249"/>
      <c r="W211" s="1249"/>
      <c r="X211" s="1250"/>
      <c r="Y211" s="65"/>
      <c r="AF211" s="236"/>
      <c r="AS211" s="109" t="s">
        <v>415</v>
      </c>
      <c r="AT211" s="107">
        <f>SUM(AT206:AT210)</f>
        <v>0</v>
      </c>
      <c r="AU211" s="43"/>
      <c r="AV211" s="82"/>
      <c r="AW211" s="82"/>
      <c r="AX211" s="82"/>
      <c r="AY211" s="82"/>
      <c r="AZ211" s="82"/>
      <c r="BA211" s="82"/>
    </row>
    <row r="212" spans="1:82" ht="8.25" customHeight="1" thickBot="1">
      <c r="A212" s="195"/>
      <c r="B212" s="498"/>
      <c r="C212" s="498"/>
      <c r="D212" s="498"/>
      <c r="E212" s="176"/>
      <c r="F212" s="176"/>
      <c r="G212" s="176"/>
      <c r="H212" s="176"/>
      <c r="I212" s="176"/>
      <c r="J212" s="176"/>
      <c r="K212" s="176"/>
      <c r="L212" s="176"/>
      <c r="M212" s="176"/>
      <c r="N212" s="176"/>
      <c r="O212" s="176"/>
      <c r="P212" s="176"/>
      <c r="Q212" s="176"/>
      <c r="R212" s="176"/>
      <c r="S212" s="176"/>
      <c r="T212" s="176"/>
      <c r="U212" s="176"/>
      <c r="V212" s="176"/>
      <c r="W212" s="176"/>
      <c r="X212" s="176"/>
      <c r="AE212" s="248"/>
      <c r="AF212" s="236">
        <v>0</v>
      </c>
      <c r="AG212" s="229">
        <v>0</v>
      </c>
      <c r="AS212" s="83"/>
      <c r="AT212" s="83"/>
    </row>
    <row r="213" spans="1:82" ht="15.75" customHeight="1" thickBot="1">
      <c r="A213" s="195"/>
      <c r="B213" s="75" t="s">
        <v>1366</v>
      </c>
      <c r="C213" s="129"/>
      <c r="D213" s="129"/>
      <c r="E213" s="129"/>
      <c r="F213" s="129"/>
      <c r="G213" s="129"/>
      <c r="H213" s="129"/>
      <c r="I213" s="129"/>
      <c r="J213" s="129"/>
      <c r="K213" s="129"/>
      <c r="L213" s="129"/>
      <c r="M213" s="129"/>
      <c r="N213" s="129"/>
      <c r="O213" s="129"/>
      <c r="P213" s="1143" t="s">
        <v>4</v>
      </c>
      <c r="Q213" s="1144"/>
      <c r="R213" s="1144"/>
      <c r="S213" s="1144"/>
      <c r="T213" s="1145"/>
      <c r="U213" s="1146" t="str">
        <f ca="1">IF(P213&lt;&gt;AA213,"",OFFSET(BA215,MATCH(1,BA215:BA217,0)-1,-1,1,1))</f>
        <v>段階1</v>
      </c>
      <c r="V213" s="1147"/>
      <c r="W213" s="1147"/>
      <c r="X213" s="1148"/>
      <c r="AA213" s="111" t="s">
        <v>4</v>
      </c>
      <c r="AB213" s="236">
        <f>IF(P213=AA213,1,0)</f>
        <v>1</v>
      </c>
      <c r="AC213" s="229">
        <v>1</v>
      </c>
      <c r="AE213" s="182" t="s">
        <v>0</v>
      </c>
      <c r="AF213" s="236">
        <f ca="1">IF(U213=AE213,1,0)</f>
        <v>1</v>
      </c>
      <c r="AG213" s="229">
        <v>1</v>
      </c>
      <c r="AS213" s="241"/>
      <c r="AT213" s="128"/>
      <c r="AV213" s="82"/>
      <c r="AW213" s="82"/>
      <c r="AX213" s="82"/>
      <c r="AY213" s="82"/>
      <c r="AZ213" s="83" t="str">
        <f>B213</f>
        <v>エ　植栽による良好な景観形成（延べ面積1万㎡以下は「記載省略可能」）</v>
      </c>
      <c r="BH213" s="674" t="s">
        <v>1686</v>
      </c>
      <c r="BI213" s="35" t="s">
        <v>2</v>
      </c>
      <c r="BJ213" s="447" t="s">
        <v>1662</v>
      </c>
      <c r="BK213" s="36"/>
      <c r="BL213" s="34"/>
      <c r="BM213" s="34"/>
      <c r="BN213" s="34"/>
      <c r="BO213" s="34"/>
      <c r="BP213" s="34"/>
      <c r="BQ213" s="210"/>
      <c r="BR213" s="210"/>
      <c r="BS213" s="210"/>
      <c r="BT213" s="210"/>
      <c r="BU213" s="210"/>
      <c r="BV213" s="210"/>
      <c r="BW213" s="210"/>
      <c r="BX213" s="210"/>
      <c r="BY213" s="210"/>
      <c r="BZ213" s="210"/>
      <c r="CA213" s="210"/>
      <c r="CB213" s="210"/>
      <c r="CC213" s="71"/>
      <c r="CD213" s="72"/>
    </row>
    <row r="214" spans="1:82" ht="15.75" customHeight="1">
      <c r="A214" s="195"/>
      <c r="B214" s="473" t="s">
        <v>510</v>
      </c>
      <c r="C214" s="428"/>
      <c r="D214" s="400"/>
      <c r="E214" s="618"/>
      <c r="F214" s="1235" t="s">
        <v>1547</v>
      </c>
      <c r="G214" s="1236"/>
      <c r="H214" s="1236"/>
      <c r="I214" s="1236"/>
      <c r="J214" s="1236"/>
      <c r="K214" s="1236"/>
      <c r="L214" s="1236"/>
      <c r="M214" s="1236"/>
      <c r="N214" s="1236"/>
      <c r="O214" s="1236"/>
      <c r="P214" s="1236"/>
      <c r="Q214" s="1236"/>
      <c r="R214" s="1236"/>
      <c r="S214" s="1236"/>
      <c r="T214" s="1236"/>
      <c r="U214" s="1236"/>
      <c r="V214" s="1236"/>
      <c r="W214" s="1236"/>
      <c r="X214" s="1237"/>
      <c r="AA214" s="230" t="s">
        <v>5</v>
      </c>
      <c r="AB214" s="236">
        <f>IF(P213=AA214,2,0)</f>
        <v>0</v>
      </c>
      <c r="AC214" s="229">
        <v>2</v>
      </c>
      <c r="AE214" s="182" t="s">
        <v>1</v>
      </c>
      <c r="AF214" s="236">
        <f ca="1">IF(U213=AE214,2,0)</f>
        <v>0</v>
      </c>
      <c r="AG214" s="229">
        <v>2</v>
      </c>
      <c r="AS214" s="118" t="str">
        <f t="shared" ref="AS214:AS216" si="39">B214</f>
        <v>(ア)配慮事項</v>
      </c>
      <c r="AT214" s="253" t="str">
        <f t="shared" ref="AT214:AT216" si="40">IF(E214="〇",1,"")</f>
        <v/>
      </c>
      <c r="AU214" s="43" t="s">
        <v>921</v>
      </c>
      <c r="AV214" s="82"/>
      <c r="AW214" s="82"/>
      <c r="AX214" s="82"/>
      <c r="AY214" s="82"/>
      <c r="AZ214" s="83" t="s">
        <v>117</v>
      </c>
      <c r="BI214" s="15" t="s">
        <v>1</v>
      </c>
      <c r="BJ214" s="658" t="s">
        <v>1663</v>
      </c>
      <c r="BK214" s="32"/>
      <c r="BL214" s="16"/>
      <c r="BM214" s="16"/>
      <c r="BN214" s="16"/>
      <c r="BO214" s="16"/>
      <c r="BP214" s="16"/>
      <c r="BQ214" s="26"/>
      <c r="BR214" s="26"/>
      <c r="BS214" s="26"/>
      <c r="BT214" s="26"/>
      <c r="BU214" s="26"/>
      <c r="BV214" s="26"/>
      <c r="BW214" s="26"/>
      <c r="BX214" s="26"/>
      <c r="BY214" s="26"/>
      <c r="BZ214" s="26"/>
      <c r="CA214" s="26"/>
      <c r="CB214" s="26"/>
      <c r="CC214" s="22"/>
      <c r="CD214" s="23"/>
    </row>
    <row r="215" spans="1:82" ht="15.75" customHeight="1" thickBot="1">
      <c r="A215" s="197"/>
      <c r="B215" s="125"/>
      <c r="C215" s="61"/>
      <c r="D215" s="513"/>
      <c r="E215" s="620"/>
      <c r="F215" s="1241" t="s">
        <v>1548</v>
      </c>
      <c r="G215" s="1242"/>
      <c r="H215" s="1242"/>
      <c r="I215" s="1242"/>
      <c r="J215" s="1242"/>
      <c r="K215" s="1242"/>
      <c r="L215" s="1242"/>
      <c r="M215" s="1242"/>
      <c r="N215" s="1242"/>
      <c r="O215" s="1242"/>
      <c r="P215" s="1242"/>
      <c r="Q215" s="1242"/>
      <c r="R215" s="1242"/>
      <c r="S215" s="1242"/>
      <c r="T215" s="1242"/>
      <c r="U215" s="1242"/>
      <c r="V215" s="1242"/>
      <c r="W215" s="1242"/>
      <c r="X215" s="1243"/>
      <c r="AA215" s="231" t="s">
        <v>648</v>
      </c>
      <c r="AB215" s="236">
        <f>IF(P213=AA215,4,0)</f>
        <v>0</v>
      </c>
      <c r="AC215" s="229">
        <v>4</v>
      </c>
      <c r="AE215" s="181" t="s">
        <v>2</v>
      </c>
      <c r="AF215" s="236">
        <f ca="1">IF(U213=AE215,3,0)</f>
        <v>0</v>
      </c>
      <c r="AG215" s="229">
        <v>3</v>
      </c>
      <c r="AS215" s="118">
        <f t="shared" si="39"/>
        <v>0</v>
      </c>
      <c r="AT215" s="253" t="str">
        <f t="shared" si="40"/>
        <v/>
      </c>
      <c r="AU215" s="43" t="s">
        <v>921</v>
      </c>
      <c r="AV215" s="82"/>
      <c r="AW215" s="82"/>
      <c r="AX215" s="82"/>
      <c r="AY215" s="82"/>
      <c r="AZ215" s="67" t="s">
        <v>0</v>
      </c>
      <c r="BA215" s="69">
        <f>IF(SUM(BA216:BA217)=0,1,0)</f>
        <v>1</v>
      </c>
      <c r="BI215" s="33" t="s">
        <v>0</v>
      </c>
      <c r="BJ215" s="152" t="s">
        <v>1629</v>
      </c>
      <c r="BK215" s="17"/>
      <c r="BL215" s="25"/>
      <c r="BM215" s="25"/>
      <c r="BN215" s="25"/>
      <c r="BO215" s="25"/>
      <c r="BP215" s="25"/>
      <c r="BQ215" s="27"/>
      <c r="BR215" s="27"/>
      <c r="BS215" s="27"/>
      <c r="BT215" s="27"/>
      <c r="BU215" s="27"/>
      <c r="BV215" s="27"/>
      <c r="BW215" s="27"/>
      <c r="BX215" s="27"/>
      <c r="BY215" s="27"/>
      <c r="BZ215" s="27"/>
      <c r="CA215" s="27"/>
      <c r="CB215" s="27"/>
      <c r="CC215" s="70"/>
      <c r="CD215" s="24"/>
    </row>
    <row r="216" spans="1:82" ht="15.75" customHeight="1" thickBot="1">
      <c r="A216" s="195"/>
      <c r="B216" s="163"/>
      <c r="C216" s="154"/>
      <c r="D216" s="164"/>
      <c r="E216" s="621"/>
      <c r="F216" s="1294" t="s">
        <v>1688</v>
      </c>
      <c r="G216" s="1294"/>
      <c r="H216" s="1294"/>
      <c r="I216" s="1294"/>
      <c r="J216" s="1294"/>
      <c r="K216" s="1294"/>
      <c r="L216" s="1294"/>
      <c r="M216" s="1294"/>
      <c r="N216" s="1294"/>
      <c r="O216" s="1294"/>
      <c r="P216" s="1294"/>
      <c r="Q216" s="1294"/>
      <c r="R216" s="1294"/>
      <c r="S216" s="1294"/>
      <c r="T216" s="1294"/>
      <c r="U216" s="1294"/>
      <c r="V216" s="1294"/>
      <c r="W216" s="1294"/>
      <c r="X216" s="1295"/>
      <c r="Y216" s="149"/>
      <c r="AA216" s="229" t="s">
        <v>647</v>
      </c>
      <c r="AB216" s="237">
        <f>SUM(AB213:AB215)</f>
        <v>1</v>
      </c>
      <c r="AE216" s="229" t="s">
        <v>647</v>
      </c>
      <c r="AF216" s="237">
        <f ca="1">IF(SUM(AF212:AF215)=0,"",(SUM(AF212:AF215)))</f>
        <v>1</v>
      </c>
      <c r="AS216" s="118">
        <f t="shared" si="39"/>
        <v>0</v>
      </c>
      <c r="AT216" s="253" t="str">
        <f t="shared" si="40"/>
        <v/>
      </c>
      <c r="AU216" s="43" t="s">
        <v>921</v>
      </c>
      <c r="AV216" s="81"/>
      <c r="AW216" s="100"/>
      <c r="AX216" s="103"/>
      <c r="AY216" s="103"/>
      <c r="AZ216" s="64" t="s">
        <v>1</v>
      </c>
      <c r="BA216" s="84">
        <f>IF(AT217=1,1,0)</f>
        <v>0</v>
      </c>
    </row>
    <row r="217" spans="1:82" ht="15.75" customHeight="1">
      <c r="A217" s="195"/>
      <c r="B217" s="576"/>
      <c r="C217" s="577"/>
      <c r="D217" s="577"/>
      <c r="E217" s="606"/>
      <c r="F217" s="1321"/>
      <c r="G217" s="1321"/>
      <c r="H217" s="1321"/>
      <c r="I217" s="1321"/>
      <c r="J217" s="1321"/>
      <c r="K217" s="1321"/>
      <c r="L217" s="1321"/>
      <c r="M217" s="1321"/>
      <c r="N217" s="1321"/>
      <c r="O217" s="1321"/>
      <c r="P217" s="1321"/>
      <c r="Q217" s="1321"/>
      <c r="R217" s="1321"/>
      <c r="S217" s="1321"/>
      <c r="T217" s="1321"/>
      <c r="U217" s="1321"/>
      <c r="V217" s="1321"/>
      <c r="W217" s="1321"/>
      <c r="X217" s="1322"/>
      <c r="Y217" s="65"/>
      <c r="AB217" s="237"/>
      <c r="AF217" s="237"/>
      <c r="AS217" s="109" t="s">
        <v>415</v>
      </c>
      <c r="AT217" s="107">
        <f>SUM(AT214:AT216)</f>
        <v>0</v>
      </c>
      <c r="AU217" s="43"/>
      <c r="AV217" s="81"/>
      <c r="AW217" s="342"/>
      <c r="AX217" s="341"/>
      <c r="AY217" s="341"/>
      <c r="AZ217" s="66" t="s">
        <v>2</v>
      </c>
      <c r="BA217" s="86">
        <f>IF(AT217&gt;=2,1,0)</f>
        <v>0</v>
      </c>
    </row>
    <row r="218" spans="1:82" ht="7.5" customHeight="1" thickBot="1">
      <c r="A218" s="195"/>
      <c r="B218" s="498"/>
      <c r="C218" s="498"/>
      <c r="D218" s="498"/>
      <c r="E218" s="176"/>
      <c r="F218" s="176"/>
      <c r="G218" s="176"/>
      <c r="H218" s="176"/>
      <c r="I218" s="176"/>
      <c r="J218" s="176"/>
      <c r="K218" s="176"/>
      <c r="L218" s="176"/>
      <c r="M218" s="176"/>
      <c r="N218" s="176"/>
      <c r="O218" s="176"/>
      <c r="P218" s="176"/>
      <c r="Q218" s="176"/>
      <c r="R218" s="176"/>
      <c r="S218" s="176"/>
      <c r="T218" s="176"/>
      <c r="U218" s="176"/>
      <c r="V218" s="176"/>
      <c r="W218" s="176"/>
      <c r="X218" s="176"/>
      <c r="Y218" s="82"/>
      <c r="AE218" s="248"/>
      <c r="AF218" s="236">
        <v>0</v>
      </c>
      <c r="AG218" s="229">
        <v>0</v>
      </c>
      <c r="AS218" s="83"/>
      <c r="AT218" s="83"/>
      <c r="AV218" s="81"/>
      <c r="AW218" s="82"/>
      <c r="AX218" s="82"/>
      <c r="AY218" s="82"/>
    </row>
    <row r="219" spans="1:82" ht="15.75" customHeight="1" thickBot="1">
      <c r="A219" s="195"/>
      <c r="B219" s="75" t="s">
        <v>1804</v>
      </c>
      <c r="C219" s="129"/>
      <c r="D219" s="129"/>
      <c r="E219" s="129"/>
      <c r="F219" s="129"/>
      <c r="G219" s="129"/>
      <c r="H219" s="129"/>
      <c r="I219" s="129"/>
      <c r="J219" s="129"/>
      <c r="K219" s="129"/>
      <c r="L219" s="129"/>
      <c r="M219" s="129"/>
      <c r="N219" s="129"/>
      <c r="O219" s="566"/>
      <c r="P219" s="1143" t="s">
        <v>4</v>
      </c>
      <c r="Q219" s="1144"/>
      <c r="R219" s="1144"/>
      <c r="S219" s="1144"/>
      <c r="T219" s="1145"/>
      <c r="U219" s="1146" t="str">
        <f ca="1">IF(P219&lt;&gt;AA219,"",OFFSET(BA221,MATCH(1,BA221:BA223,0)-1,-1,1,1))</f>
        <v>段階1</v>
      </c>
      <c r="V219" s="1147"/>
      <c r="W219" s="1147"/>
      <c r="X219" s="1148"/>
      <c r="AA219" s="111" t="s">
        <v>4</v>
      </c>
      <c r="AB219" s="236">
        <f>IF(P219=AA219,1,0)</f>
        <v>1</v>
      </c>
      <c r="AC219" s="229">
        <v>1</v>
      </c>
      <c r="AE219" s="182" t="s">
        <v>0</v>
      </c>
      <c r="AF219" s="236">
        <f ca="1">IF(U219=AE219,1,0)</f>
        <v>1</v>
      </c>
      <c r="AG219" s="229">
        <v>1</v>
      </c>
      <c r="AS219" s="109"/>
      <c r="AT219" s="107"/>
      <c r="AW219" s="82"/>
      <c r="AX219" s="82"/>
      <c r="AY219" s="82"/>
      <c r="AZ219" s="83" t="str">
        <f>B219</f>
        <v>オ　緑化等の維持管理に必要な設備及び管理方針の設定（延べ面積1万㎡以下は「記載省略可能」）</v>
      </c>
      <c r="BH219" s="674" t="s">
        <v>1686</v>
      </c>
      <c r="BI219" s="35" t="s">
        <v>2</v>
      </c>
      <c r="BJ219" s="447" t="s">
        <v>1662</v>
      </c>
      <c r="BK219" s="36"/>
      <c r="BL219" s="34"/>
      <c r="BM219" s="34"/>
      <c r="BN219" s="34"/>
      <c r="BO219" s="34"/>
      <c r="BP219" s="34"/>
      <c r="BQ219" s="210"/>
      <c r="BR219" s="210"/>
      <c r="BS219" s="210"/>
      <c r="BT219" s="210"/>
      <c r="BU219" s="210"/>
      <c r="BV219" s="210"/>
      <c r="BW219" s="210"/>
      <c r="BX219" s="210"/>
      <c r="BY219" s="210"/>
      <c r="BZ219" s="210"/>
      <c r="CA219" s="210"/>
      <c r="CB219" s="210"/>
      <c r="CC219" s="71"/>
      <c r="CD219" s="72"/>
    </row>
    <row r="220" spans="1:82" ht="15.75" customHeight="1">
      <c r="A220" s="195"/>
      <c r="B220" s="473" t="s">
        <v>510</v>
      </c>
      <c r="C220" s="573"/>
      <c r="D220" s="573"/>
      <c r="E220" s="618"/>
      <c r="F220" s="1235" t="s">
        <v>1549</v>
      </c>
      <c r="G220" s="1236"/>
      <c r="H220" s="1236"/>
      <c r="I220" s="1236"/>
      <c r="J220" s="1236"/>
      <c r="K220" s="1236"/>
      <c r="L220" s="1236"/>
      <c r="M220" s="1236"/>
      <c r="N220" s="1236"/>
      <c r="O220" s="1236"/>
      <c r="P220" s="1236"/>
      <c r="Q220" s="1236"/>
      <c r="R220" s="1236"/>
      <c r="S220" s="1236"/>
      <c r="T220" s="1236"/>
      <c r="U220" s="1236"/>
      <c r="V220" s="1236"/>
      <c r="W220" s="1236"/>
      <c r="X220" s="1237"/>
      <c r="AA220" s="230" t="s">
        <v>5</v>
      </c>
      <c r="AB220" s="236">
        <f>IF(P219=AA220,2,0)</f>
        <v>0</v>
      </c>
      <c r="AC220" s="229">
        <v>2</v>
      </c>
      <c r="AE220" s="182" t="s">
        <v>1</v>
      </c>
      <c r="AF220" s="236">
        <f ca="1">IF(U219=AE220,2,0)</f>
        <v>0</v>
      </c>
      <c r="AG220" s="229">
        <v>2</v>
      </c>
      <c r="AS220" s="118" t="str">
        <f t="shared" ref="AS220:AS224" si="41">B220</f>
        <v>(ア)配慮事項</v>
      </c>
      <c r="AT220" s="253" t="str">
        <f>IF(E220="〇",1,"")</f>
        <v/>
      </c>
      <c r="AU220" s="43" t="s">
        <v>921</v>
      </c>
      <c r="AV220" s="82"/>
      <c r="AW220" s="82"/>
      <c r="AX220" s="82"/>
      <c r="AY220" s="82"/>
      <c r="AZ220" s="83" t="s">
        <v>117</v>
      </c>
      <c r="BI220" s="15" t="s">
        <v>1</v>
      </c>
      <c r="BJ220" s="658" t="s">
        <v>1663</v>
      </c>
      <c r="BK220" s="32"/>
      <c r="BL220" s="16"/>
      <c r="BM220" s="16"/>
      <c r="BN220" s="16"/>
      <c r="BO220" s="16"/>
      <c r="BP220" s="16"/>
      <c r="BQ220" s="26"/>
      <c r="BR220" s="26"/>
      <c r="BS220" s="26"/>
      <c r="BT220" s="26"/>
      <c r="BU220" s="26"/>
      <c r="BV220" s="26"/>
      <c r="BW220" s="26"/>
      <c r="BX220" s="26"/>
      <c r="BY220" s="26"/>
      <c r="BZ220" s="26"/>
      <c r="CA220" s="26"/>
      <c r="CB220" s="26"/>
      <c r="CC220" s="22"/>
      <c r="CD220" s="23"/>
    </row>
    <row r="221" spans="1:82" ht="15.75" customHeight="1" thickBot="1">
      <c r="A221" s="195"/>
      <c r="B221" s="574"/>
      <c r="C221" s="575"/>
      <c r="D221" s="575"/>
      <c r="E221" s="620"/>
      <c r="F221" s="1221" t="s">
        <v>1550</v>
      </c>
      <c r="G221" s="1222"/>
      <c r="H221" s="1222"/>
      <c r="I221" s="1222"/>
      <c r="J221" s="1222"/>
      <c r="K221" s="1222"/>
      <c r="L221" s="1222"/>
      <c r="M221" s="1222"/>
      <c r="N221" s="1222"/>
      <c r="O221" s="1222"/>
      <c r="P221" s="1222"/>
      <c r="Q221" s="1222"/>
      <c r="R221" s="1222"/>
      <c r="S221" s="1222"/>
      <c r="T221" s="1222"/>
      <c r="U221" s="1222"/>
      <c r="V221" s="1222"/>
      <c r="W221" s="1222"/>
      <c r="X221" s="1223"/>
      <c r="AA221" s="231" t="s">
        <v>648</v>
      </c>
      <c r="AB221" s="236">
        <f>IF(P219=AA221,4,0)</f>
        <v>0</v>
      </c>
      <c r="AC221" s="229">
        <v>4</v>
      </c>
      <c r="AE221" s="181" t="s">
        <v>2</v>
      </c>
      <c r="AF221" s="236">
        <f ca="1">IF(U219=AE221,3,0)</f>
        <v>0</v>
      </c>
      <c r="AG221" s="229">
        <v>3</v>
      </c>
      <c r="AS221" s="118">
        <f>B221</f>
        <v>0</v>
      </c>
      <c r="AT221" s="253" t="str">
        <f>IF(E221="〇",1,"")</f>
        <v/>
      </c>
      <c r="AU221" s="43" t="s">
        <v>921</v>
      </c>
      <c r="AV221" s="82"/>
      <c r="AW221" s="82"/>
      <c r="AX221" s="103"/>
      <c r="AY221" s="103"/>
      <c r="AZ221" s="67" t="s">
        <v>0</v>
      </c>
      <c r="BA221" s="69">
        <f>IF(SUM(BA222:BA223)=0,1,0)</f>
        <v>1</v>
      </c>
      <c r="BI221" s="33" t="s">
        <v>0</v>
      </c>
      <c r="BJ221" s="152" t="s">
        <v>1629</v>
      </c>
      <c r="BK221" s="17"/>
      <c r="BL221" s="25"/>
      <c r="BM221" s="25"/>
      <c r="BN221" s="25"/>
      <c r="BO221" s="25"/>
      <c r="BP221" s="25"/>
      <c r="BQ221" s="27"/>
      <c r="BR221" s="27"/>
      <c r="BS221" s="27"/>
      <c r="BT221" s="27"/>
      <c r="BU221" s="27"/>
      <c r="BV221" s="27"/>
      <c r="BW221" s="27"/>
      <c r="BX221" s="27"/>
      <c r="BY221" s="27"/>
      <c r="BZ221" s="27"/>
      <c r="CA221" s="27"/>
      <c r="CB221" s="27"/>
      <c r="CC221" s="70"/>
      <c r="CD221" s="24"/>
    </row>
    <row r="222" spans="1:82" ht="15.75" customHeight="1">
      <c r="A222" s="195"/>
      <c r="B222" s="574"/>
      <c r="C222" s="575"/>
      <c r="D222" s="575"/>
      <c r="E222" s="620"/>
      <c r="F222" s="1238" t="s">
        <v>1551</v>
      </c>
      <c r="G222" s="1239"/>
      <c r="H222" s="1239"/>
      <c r="I222" s="1239"/>
      <c r="J222" s="1239"/>
      <c r="K222" s="1239"/>
      <c r="L222" s="1239"/>
      <c r="M222" s="1239"/>
      <c r="N222" s="1239"/>
      <c r="O222" s="1239"/>
      <c r="P222" s="1239"/>
      <c r="Q222" s="1239"/>
      <c r="R222" s="1239"/>
      <c r="S222" s="1239"/>
      <c r="T222" s="1239"/>
      <c r="U222" s="1239"/>
      <c r="V222" s="1239"/>
      <c r="W222" s="1239"/>
      <c r="X222" s="1240"/>
      <c r="AA222" s="229" t="s">
        <v>647</v>
      </c>
      <c r="AB222" s="237">
        <f>SUM(AB219:AB221)</f>
        <v>1</v>
      </c>
      <c r="AE222" s="229" t="s">
        <v>647</v>
      </c>
      <c r="AF222" s="237">
        <f ca="1">IF(SUM(AF218:AF221)=0,"",(SUM(AF218:AF221)))</f>
        <v>1</v>
      </c>
      <c r="AS222" s="118">
        <f t="shared" si="41"/>
        <v>0</v>
      </c>
      <c r="AT222" s="253" t="str">
        <f>IF(E222="〇",1,"")</f>
        <v/>
      </c>
      <c r="AU222" s="43" t="s">
        <v>921</v>
      </c>
      <c r="AV222" s="81"/>
      <c r="AW222" s="82"/>
      <c r="AX222" s="82"/>
      <c r="AY222" s="82"/>
      <c r="AZ222" s="64" t="s">
        <v>1</v>
      </c>
      <c r="BA222" s="84">
        <f>IF(AT225=1,1,0)</f>
        <v>0</v>
      </c>
    </row>
    <row r="223" spans="1:82" ht="15.75" customHeight="1">
      <c r="A223" s="195"/>
      <c r="B223" s="574"/>
      <c r="C223" s="575"/>
      <c r="D223" s="575"/>
      <c r="E223" s="620"/>
      <c r="F223" s="1221" t="s">
        <v>1552</v>
      </c>
      <c r="G223" s="1222"/>
      <c r="H223" s="1222"/>
      <c r="I223" s="1222"/>
      <c r="J223" s="1222"/>
      <c r="K223" s="1222"/>
      <c r="L223" s="1222"/>
      <c r="M223" s="1222"/>
      <c r="N223" s="1222"/>
      <c r="O223" s="1222"/>
      <c r="P223" s="1222"/>
      <c r="Q223" s="1222"/>
      <c r="R223" s="1222"/>
      <c r="S223" s="1222"/>
      <c r="T223" s="1222"/>
      <c r="U223" s="1222"/>
      <c r="V223" s="1222"/>
      <c r="W223" s="1222"/>
      <c r="X223" s="1223"/>
      <c r="AA223" s="83"/>
      <c r="AB223" s="83"/>
      <c r="AC223" s="83"/>
      <c r="AS223" s="118">
        <f t="shared" si="41"/>
        <v>0</v>
      </c>
      <c r="AT223" s="253" t="str">
        <f>IF(E223="〇",1,"")</f>
        <v/>
      </c>
      <c r="AU223" s="43" t="s">
        <v>921</v>
      </c>
      <c r="AV223" s="81"/>
      <c r="AW223" s="82"/>
      <c r="AX223" s="82"/>
      <c r="AY223" s="82"/>
      <c r="AZ223" s="66" t="s">
        <v>2</v>
      </c>
      <c r="BA223" s="86">
        <f>IF(AT225&gt;=2,1,0)</f>
        <v>0</v>
      </c>
    </row>
    <row r="224" spans="1:82" ht="15.75" customHeight="1" thickBot="1">
      <c r="A224" s="195"/>
      <c r="B224" s="655"/>
      <c r="C224" s="656"/>
      <c r="D224" s="657"/>
      <c r="E224" s="621"/>
      <c r="F224" s="541" t="s">
        <v>1689</v>
      </c>
      <c r="G224" s="542"/>
      <c r="H224" s="542"/>
      <c r="I224" s="542"/>
      <c r="J224" s="542"/>
      <c r="K224" s="542"/>
      <c r="L224" s="542"/>
      <c r="M224" s="542"/>
      <c r="N224" s="542"/>
      <c r="O224" s="542"/>
      <c r="P224" s="542"/>
      <c r="Q224" s="542"/>
      <c r="R224" s="542"/>
      <c r="S224" s="542"/>
      <c r="T224" s="542"/>
      <c r="U224" s="542"/>
      <c r="V224" s="542"/>
      <c r="W224" s="542"/>
      <c r="X224" s="543"/>
      <c r="AS224" s="118">
        <f t="shared" si="41"/>
        <v>0</v>
      </c>
      <c r="AT224" s="253" t="str">
        <f>IF(E224="〇",1,"")</f>
        <v/>
      </c>
      <c r="AU224" s="43" t="s">
        <v>921</v>
      </c>
      <c r="AV224" s="82"/>
    </row>
    <row r="225" spans="1:82" ht="8.25" customHeight="1">
      <c r="B225" s="498"/>
      <c r="C225" s="498"/>
      <c r="D225" s="498"/>
      <c r="E225" s="176"/>
      <c r="F225" s="176"/>
      <c r="G225" s="176"/>
      <c r="H225" s="176"/>
      <c r="I225" s="176"/>
      <c r="J225" s="176"/>
      <c r="K225" s="176"/>
      <c r="L225" s="176"/>
      <c r="M225" s="176"/>
      <c r="N225" s="176"/>
      <c r="O225" s="176"/>
      <c r="P225" s="176"/>
      <c r="Q225" s="176"/>
      <c r="R225" s="176"/>
      <c r="S225" s="176"/>
      <c r="T225" s="176"/>
      <c r="U225" s="176"/>
      <c r="V225" s="176"/>
      <c r="W225" s="176"/>
      <c r="X225" s="158"/>
      <c r="Y225" s="82"/>
      <c r="AS225" s="109" t="s">
        <v>1696</v>
      </c>
      <c r="AT225" s="83">
        <f>SUM(AT220:AT224)</f>
        <v>0</v>
      </c>
    </row>
    <row r="226" spans="1:82" ht="15.75" customHeight="1">
      <c r="A226" s="198"/>
      <c r="B226" s="1224" t="s">
        <v>571</v>
      </c>
      <c r="C226" s="1225"/>
      <c r="D226" s="1225"/>
      <c r="E226" s="1225"/>
      <c r="F226" s="1225"/>
      <c r="G226" s="1225"/>
      <c r="H226" s="1225"/>
      <c r="I226" s="1225"/>
      <c r="J226" s="1225"/>
      <c r="K226" s="1225"/>
      <c r="L226" s="1225"/>
      <c r="M226" s="1225"/>
      <c r="N226" s="1225"/>
      <c r="O226" s="1225"/>
      <c r="P226" s="1225"/>
      <c r="Q226" s="1225"/>
      <c r="R226" s="1225"/>
      <c r="S226" s="1225"/>
      <c r="T226" s="1225"/>
      <c r="U226" s="1225"/>
      <c r="V226" s="1225"/>
      <c r="W226" s="1225"/>
      <c r="X226" s="1226"/>
      <c r="AF226" s="236"/>
      <c r="AS226" s="109"/>
      <c r="AT226" s="107"/>
    </row>
    <row r="227" spans="1:82" ht="15.75" customHeight="1" thickBot="1">
      <c r="A227" s="198"/>
      <c r="B227" s="1277" t="s">
        <v>1264</v>
      </c>
      <c r="C227" s="1229"/>
      <c r="D227" s="1229"/>
      <c r="E227" s="1229"/>
      <c r="F227" s="1229"/>
      <c r="G227" s="1229"/>
      <c r="H227" s="1229"/>
      <c r="I227" s="1229"/>
      <c r="J227" s="1229"/>
      <c r="K227" s="1229"/>
      <c r="L227" s="1229"/>
      <c r="M227" s="1229"/>
      <c r="N227" s="1229"/>
      <c r="O227" s="1229"/>
      <c r="P227" s="1229"/>
      <c r="Q227" s="1229"/>
      <c r="R227" s="1229"/>
      <c r="S227" s="1229"/>
      <c r="T227" s="1229"/>
      <c r="U227" s="1229"/>
      <c r="V227" s="1229"/>
      <c r="W227" s="1229"/>
      <c r="X227" s="1230"/>
      <c r="AE227" s="248"/>
      <c r="AF227" s="236">
        <v>0</v>
      </c>
      <c r="AG227" s="229">
        <v>0</v>
      </c>
      <c r="AS227" s="109"/>
      <c r="AT227" s="107"/>
    </row>
    <row r="228" spans="1:82" ht="15.75" customHeight="1" thickBot="1">
      <c r="A228" s="198"/>
      <c r="B228" s="73" t="s">
        <v>572</v>
      </c>
      <c r="C228" s="425"/>
      <c r="D228" s="425"/>
      <c r="E228" s="167"/>
      <c r="F228" s="167"/>
      <c r="G228" s="167"/>
      <c r="H228" s="167"/>
      <c r="I228" s="167"/>
      <c r="J228" s="167"/>
      <c r="K228" s="167"/>
      <c r="L228" s="167"/>
      <c r="M228" s="167"/>
      <c r="N228" s="167"/>
      <c r="O228" s="167"/>
      <c r="P228" s="1143" t="s">
        <v>4</v>
      </c>
      <c r="Q228" s="1144"/>
      <c r="R228" s="1144"/>
      <c r="S228" s="1144"/>
      <c r="T228" s="1145"/>
      <c r="U228" s="1146" t="str">
        <f ca="1">IF(P228&lt;&gt;AA228,"",OFFSET(BA230,MATCH(1,BA230:BA232,0)-1,-1,1,1))</f>
        <v>段階1</v>
      </c>
      <c r="V228" s="1147"/>
      <c r="W228" s="1147"/>
      <c r="X228" s="1148"/>
      <c r="AA228" s="111" t="s">
        <v>4</v>
      </c>
      <c r="AB228" s="236">
        <f>IF(P228=AA228,1,0)</f>
        <v>1</v>
      </c>
      <c r="AC228" s="229">
        <v>1</v>
      </c>
      <c r="AE228" s="182" t="s">
        <v>0</v>
      </c>
      <c r="AF228" s="236">
        <f ca="1">IF(U228=AE228,1,0)</f>
        <v>1</v>
      </c>
      <c r="AG228" s="229">
        <v>1</v>
      </c>
      <c r="AS228" s="109"/>
      <c r="AT228" s="107"/>
      <c r="AZ228" s="83" t="str">
        <f>B228</f>
        <v>ア　建築設備からの人工排熱対策</v>
      </c>
      <c r="BH228" s="674" t="s">
        <v>1686</v>
      </c>
      <c r="BI228" s="35" t="s">
        <v>2</v>
      </c>
      <c r="BJ228" s="447" t="s">
        <v>1672</v>
      </c>
      <c r="BK228" s="36"/>
      <c r="BL228" s="34"/>
      <c r="BM228" s="34"/>
      <c r="BN228" s="34"/>
      <c r="BO228" s="34"/>
      <c r="BP228" s="34"/>
      <c r="BQ228" s="210"/>
      <c r="BR228" s="210"/>
      <c r="BS228" s="210"/>
      <c r="BT228" s="210"/>
      <c r="BU228" s="210"/>
      <c r="BV228" s="210"/>
      <c r="BW228" s="210"/>
      <c r="BX228" s="210"/>
      <c r="BY228" s="210"/>
      <c r="BZ228" s="210"/>
      <c r="CA228" s="210"/>
      <c r="CB228" s="210"/>
      <c r="CC228" s="71"/>
      <c r="CD228" s="72"/>
    </row>
    <row r="229" spans="1:82" ht="15.75" customHeight="1" thickBot="1">
      <c r="A229" s="198"/>
      <c r="B229" s="424" t="s">
        <v>573</v>
      </c>
      <c r="C229" s="425"/>
      <c r="D229" s="425"/>
      <c r="E229" s="911"/>
      <c r="F229" s="911"/>
      <c r="G229" s="911"/>
      <c r="H229" s="911"/>
      <c r="I229" s="911"/>
      <c r="J229" s="167"/>
      <c r="K229" s="167"/>
      <c r="L229" s="167"/>
      <c r="M229" s="167"/>
      <c r="N229" s="167"/>
      <c r="O229" s="935"/>
      <c r="P229" s="935"/>
      <c r="Q229" s="1462">
        <f ca="1">IF(OR(P5&lt;&gt;AA5,P228&lt;&gt;AA228),"",IF(U5="段階1",1,IF(U5="段階2",2,3)))</f>
        <v>1</v>
      </c>
      <c r="R229" s="1463"/>
      <c r="S229" s="1463"/>
      <c r="T229" s="1521"/>
      <c r="U229" s="929"/>
      <c r="V229" s="929"/>
      <c r="W229" s="929"/>
      <c r="X229" s="145"/>
      <c r="AA229" s="230" t="s">
        <v>5</v>
      </c>
      <c r="AB229" s="236">
        <f>IF(P228=AA229,2,0)</f>
        <v>0</v>
      </c>
      <c r="AC229" s="229">
        <v>2</v>
      </c>
      <c r="AE229" s="182" t="s">
        <v>1</v>
      </c>
      <c r="AF229" s="236">
        <f ca="1">IF(U228=AE229,2,0)</f>
        <v>0</v>
      </c>
      <c r="AG229" s="229">
        <v>2</v>
      </c>
      <c r="AS229" s="109"/>
      <c r="AT229" s="107"/>
      <c r="AZ229" s="83" t="s">
        <v>117</v>
      </c>
      <c r="BI229" s="15" t="s">
        <v>1</v>
      </c>
      <c r="BJ229" s="658" t="s">
        <v>1673</v>
      </c>
      <c r="BK229" s="32"/>
      <c r="BL229" s="16"/>
      <c r="BM229" s="16"/>
      <c r="BN229" s="16"/>
      <c r="BO229" s="16"/>
      <c r="BP229" s="16"/>
      <c r="BQ229" s="26"/>
      <c r="BR229" s="26"/>
      <c r="BS229" s="26"/>
      <c r="BT229" s="26"/>
      <c r="BU229" s="26"/>
      <c r="BV229" s="26"/>
      <c r="BW229" s="26"/>
      <c r="BX229" s="26"/>
      <c r="BY229" s="26"/>
      <c r="BZ229" s="26"/>
      <c r="CA229" s="26"/>
      <c r="CB229" s="26"/>
      <c r="CC229" s="22"/>
      <c r="CD229" s="23"/>
    </row>
    <row r="230" spans="1:82" ht="15.75" customHeight="1" thickBot="1">
      <c r="A230" s="198"/>
      <c r="B230" s="424" t="s">
        <v>574</v>
      </c>
      <c r="C230" s="425"/>
      <c r="D230" s="425"/>
      <c r="E230" s="911"/>
      <c r="F230" s="911"/>
      <c r="G230" s="911"/>
      <c r="H230" s="911"/>
      <c r="I230" s="911"/>
      <c r="J230" s="167"/>
      <c r="K230" s="167"/>
      <c r="L230" s="167"/>
      <c r="M230" s="167"/>
      <c r="N230" s="167"/>
      <c r="O230" s="935"/>
      <c r="P230" s="935"/>
      <c r="Q230" s="1522">
        <f ca="1">IF(OR(P17&lt;&gt;AA17,P228&lt;&gt;AA228),"",IF(U17="段階1",1,IF(U17="段階2",2,3)))</f>
        <v>1</v>
      </c>
      <c r="R230" s="1523"/>
      <c r="S230" s="1523"/>
      <c r="T230" s="1524"/>
      <c r="U230" s="929"/>
      <c r="V230" s="929"/>
      <c r="W230" s="929"/>
      <c r="X230" s="145"/>
      <c r="AA230" s="231" t="s">
        <v>648</v>
      </c>
      <c r="AB230" s="236">
        <f>IF(P228=AA230,4,0)</f>
        <v>0</v>
      </c>
      <c r="AC230" s="229">
        <v>4</v>
      </c>
      <c r="AE230" s="181" t="s">
        <v>2</v>
      </c>
      <c r="AF230" s="236">
        <f ca="1">IF(U228=AE230,3,0)</f>
        <v>0</v>
      </c>
      <c r="AG230" s="229">
        <v>3</v>
      </c>
      <c r="AS230" s="109"/>
      <c r="AT230" s="107"/>
      <c r="AZ230" s="67" t="s">
        <v>0</v>
      </c>
      <c r="BA230" s="69">
        <f ca="1">IF(SUM(BA231:BA232)=0,1,0)</f>
        <v>1</v>
      </c>
      <c r="BI230" s="33" t="s">
        <v>0</v>
      </c>
      <c r="BJ230" s="152" t="s">
        <v>1629</v>
      </c>
      <c r="BK230" s="17"/>
      <c r="BL230" s="25"/>
      <c r="BM230" s="25"/>
      <c r="BN230" s="25"/>
      <c r="BO230" s="25"/>
      <c r="BP230" s="25"/>
      <c r="BQ230" s="27"/>
      <c r="BR230" s="27"/>
      <c r="BS230" s="27"/>
      <c r="BT230" s="27"/>
      <c r="BU230" s="27"/>
      <c r="BV230" s="27"/>
      <c r="BW230" s="27"/>
      <c r="BX230" s="27"/>
      <c r="BY230" s="27"/>
      <c r="BZ230" s="27"/>
      <c r="CA230" s="27"/>
      <c r="CB230" s="27"/>
      <c r="CC230" s="70"/>
      <c r="CD230" s="24"/>
    </row>
    <row r="231" spans="1:82" ht="15.75" customHeight="1" thickBot="1">
      <c r="A231" s="198"/>
      <c r="B231" s="424" t="s">
        <v>575</v>
      </c>
      <c r="C231" s="425"/>
      <c r="D231" s="425"/>
      <c r="E231" s="911"/>
      <c r="F231" s="911"/>
      <c r="G231" s="911"/>
      <c r="H231" s="911"/>
      <c r="I231" s="911"/>
      <c r="J231" s="167"/>
      <c r="K231" s="167"/>
      <c r="L231" s="167"/>
      <c r="M231" s="167"/>
      <c r="N231" s="167"/>
      <c r="O231" s="911"/>
      <c r="P231" s="935"/>
      <c r="Q231" s="1525">
        <f ca="1">IF(OR(P46&lt;&gt;AA46,P228&lt;&gt;AA228),"",IF(U46="段階1",1,IF(U46="段階2",2,3)))</f>
        <v>1</v>
      </c>
      <c r="R231" s="1526"/>
      <c r="S231" s="1526"/>
      <c r="T231" s="1527"/>
      <c r="U231" s="60"/>
      <c r="V231" s="929"/>
      <c r="W231" s="929"/>
      <c r="X231" s="145"/>
      <c r="AA231" s="229" t="s">
        <v>647</v>
      </c>
      <c r="AB231" s="237">
        <f>SUM(AB228:AB230)</f>
        <v>1</v>
      </c>
      <c r="AE231" s="229" t="s">
        <v>647</v>
      </c>
      <c r="AF231" s="237">
        <f ca="1">IF(SUM(AF227:AF230)=0,"",(SUM(AF227:AF230)))</f>
        <v>1</v>
      </c>
      <c r="AS231" s="109"/>
      <c r="AT231" s="107"/>
      <c r="AZ231" s="64" t="s">
        <v>1</v>
      </c>
      <c r="BA231" s="84">
        <f ca="1">IF(AND(AT232&gt;=5,AT232&lt;=7),1,0)</f>
        <v>0</v>
      </c>
    </row>
    <row r="232" spans="1:82" ht="15.75" customHeight="1" thickBot="1">
      <c r="A232" s="198"/>
      <c r="B232" s="429" t="s">
        <v>1476</v>
      </c>
      <c r="C232" s="430"/>
      <c r="D232" s="430"/>
      <c r="E232" s="935"/>
      <c r="F232" s="935"/>
      <c r="G232" s="935"/>
      <c r="H232" s="935"/>
      <c r="I232" s="935"/>
      <c r="J232" s="158"/>
      <c r="K232" s="158"/>
      <c r="L232" s="158"/>
      <c r="M232" s="935" t="s">
        <v>549</v>
      </c>
      <c r="N232" s="158"/>
      <c r="O232" s="935"/>
      <c r="P232" s="935"/>
      <c r="Q232" s="1462">
        <f ca="1">IF(SUM(Q229:T231)=0,"",SUM(Q229:T231))</f>
        <v>3</v>
      </c>
      <c r="R232" s="1463"/>
      <c r="S232" s="1463"/>
      <c r="T232" s="1521"/>
      <c r="U232" s="549"/>
      <c r="V232" s="935"/>
      <c r="W232" s="935"/>
      <c r="X232" s="146"/>
      <c r="AF232" s="236"/>
      <c r="AS232" s="109"/>
      <c r="AT232" s="107">
        <f ca="1">Q232</f>
        <v>3</v>
      </c>
      <c r="AZ232" s="66" t="s">
        <v>2</v>
      </c>
      <c r="BA232" s="86">
        <f ca="1">IF(Q232="",0,IF(AT232&gt;=8,1,0))</f>
        <v>0</v>
      </c>
    </row>
    <row r="233" spans="1:82" ht="7.5" customHeight="1" thickBot="1">
      <c r="A233" s="198"/>
      <c r="B233" s="498"/>
      <c r="C233" s="498"/>
      <c r="D233" s="498"/>
      <c r="E233" s="176"/>
      <c r="F233" s="176"/>
      <c r="G233" s="176"/>
      <c r="H233" s="176"/>
      <c r="I233" s="176"/>
      <c r="J233" s="176"/>
      <c r="K233" s="176"/>
      <c r="L233" s="176"/>
      <c r="M233" s="176"/>
      <c r="N233" s="176"/>
      <c r="O233" s="176"/>
      <c r="P233" s="176"/>
      <c r="Q233" s="176"/>
      <c r="R233" s="176"/>
      <c r="S233" s="176"/>
      <c r="T233" s="176"/>
      <c r="U233" s="176"/>
      <c r="V233" s="176"/>
      <c r="W233" s="176"/>
      <c r="X233" s="176"/>
      <c r="AE233" s="248"/>
      <c r="AF233" s="236">
        <v>0</v>
      </c>
      <c r="AG233" s="229">
        <v>0</v>
      </c>
      <c r="AS233" s="109"/>
      <c r="AT233" s="107"/>
    </row>
    <row r="234" spans="1:82" ht="15.75" customHeight="1" thickBot="1">
      <c r="A234" s="198"/>
      <c r="B234" s="73" t="s">
        <v>1360</v>
      </c>
      <c r="C234" s="425"/>
      <c r="D234" s="425"/>
      <c r="E234" s="167"/>
      <c r="F234" s="167"/>
      <c r="G234" s="167"/>
      <c r="H234" s="167"/>
      <c r="I234" s="167"/>
      <c r="J234" s="167"/>
      <c r="K234" s="167"/>
      <c r="L234" s="167"/>
      <c r="M234" s="167"/>
      <c r="N234" s="167"/>
      <c r="O234" s="167"/>
      <c r="P234" s="1143" t="s">
        <v>4</v>
      </c>
      <c r="Q234" s="1144"/>
      <c r="R234" s="1144"/>
      <c r="S234" s="1144"/>
      <c r="T234" s="1145"/>
      <c r="U234" s="1146" t="str">
        <f ca="1">IF(P234&lt;&gt;AA234,"",OFFSET(BA236,MATCH(1,BA236:BA238,0)-1,-1,1,1))</f>
        <v>段階1</v>
      </c>
      <c r="V234" s="1147"/>
      <c r="W234" s="1147"/>
      <c r="X234" s="1148"/>
      <c r="AA234" s="111" t="s">
        <v>4</v>
      </c>
      <c r="AB234" s="236">
        <f>IF(P234=AA234,1,0)</f>
        <v>1</v>
      </c>
      <c r="AC234" s="229">
        <v>1</v>
      </c>
      <c r="AE234" s="182" t="s">
        <v>0</v>
      </c>
      <c r="AF234" s="236">
        <f ca="1">IF(U234=AE234,1,0)</f>
        <v>1</v>
      </c>
      <c r="AG234" s="229">
        <v>1</v>
      </c>
      <c r="AS234" s="109"/>
      <c r="AT234" s="107"/>
      <c r="AZ234" s="83" t="str">
        <f>B234</f>
        <v>イ　敷地と建築物の被覆対策</v>
      </c>
      <c r="BH234" s="674" t="s">
        <v>1686</v>
      </c>
      <c r="BI234" s="35" t="s">
        <v>2</v>
      </c>
      <c r="BJ234" s="447" t="s">
        <v>1675</v>
      </c>
      <c r="BK234" s="36"/>
      <c r="BL234" s="34"/>
      <c r="BM234" s="34"/>
      <c r="BN234" s="34"/>
      <c r="BO234" s="34"/>
      <c r="BP234" s="34"/>
      <c r="BQ234" s="210"/>
      <c r="BR234" s="210"/>
      <c r="BS234" s="210"/>
      <c r="BT234" s="210"/>
      <c r="BU234" s="210"/>
      <c r="BV234" s="210"/>
      <c r="BW234" s="210"/>
      <c r="BX234" s="210"/>
      <c r="BY234" s="210"/>
      <c r="BZ234" s="210"/>
      <c r="CA234" s="210"/>
      <c r="CB234" s="210"/>
      <c r="CC234" s="71"/>
      <c r="CD234" s="72"/>
    </row>
    <row r="235" spans="1:82" ht="15.75" customHeight="1" thickBot="1">
      <c r="A235" s="198"/>
      <c r="B235" s="1530" t="s">
        <v>513</v>
      </c>
      <c r="C235" s="1213"/>
      <c r="D235" s="1214"/>
      <c r="E235" s="1518"/>
      <c r="F235" s="1519"/>
      <c r="G235" s="1520"/>
      <c r="H235" s="1205" t="s">
        <v>274</v>
      </c>
      <c r="I235" s="1206"/>
      <c r="J235" s="917" t="s">
        <v>275</v>
      </c>
      <c r="K235" s="1514">
        <v>1</v>
      </c>
      <c r="L235" s="1514"/>
      <c r="M235" s="1514"/>
      <c r="N235" s="1516" t="s">
        <v>276</v>
      </c>
      <c r="O235" s="1470"/>
      <c r="P235" s="62" t="s">
        <v>430</v>
      </c>
      <c r="Q235" s="1133" t="str">
        <f>IF(E235="","",E235)</f>
        <v/>
      </c>
      <c r="R235" s="1192"/>
      <c r="S235" s="1192"/>
      <c r="T235" s="1193"/>
      <c r="U235" s="1210" t="s">
        <v>274</v>
      </c>
      <c r="V235" s="1211"/>
      <c r="W235" s="387"/>
      <c r="X235" s="142"/>
      <c r="AA235" s="230" t="s">
        <v>5</v>
      </c>
      <c r="AB235" s="236">
        <f>IF(P234=AA235,2,0)</f>
        <v>0</v>
      </c>
      <c r="AC235" s="229">
        <v>2</v>
      </c>
      <c r="AE235" s="182" t="s">
        <v>1</v>
      </c>
      <c r="AF235" s="236">
        <f ca="1">IF(U234=AE235,2,0)</f>
        <v>0</v>
      </c>
      <c r="AG235" s="229">
        <v>2</v>
      </c>
      <c r="AS235" s="109"/>
      <c r="AT235" s="107"/>
      <c r="AZ235" s="83" t="s">
        <v>117</v>
      </c>
      <c r="BI235" s="15" t="s">
        <v>1</v>
      </c>
      <c r="BJ235" s="658" t="s">
        <v>1674</v>
      </c>
      <c r="BK235" s="32"/>
      <c r="BL235" s="16"/>
      <c r="BM235" s="16"/>
      <c r="BN235" s="16"/>
      <c r="BO235" s="16"/>
      <c r="BP235" s="16"/>
      <c r="BQ235" s="26"/>
      <c r="BR235" s="26"/>
      <c r="BS235" s="26"/>
      <c r="BT235" s="26"/>
      <c r="BU235" s="26"/>
      <c r="BV235" s="26"/>
      <c r="BW235" s="26"/>
      <c r="BX235" s="26"/>
      <c r="BY235" s="26"/>
      <c r="BZ235" s="26"/>
      <c r="CA235" s="26"/>
      <c r="CB235" s="26"/>
      <c r="CC235" s="22"/>
      <c r="CD235" s="23"/>
    </row>
    <row r="236" spans="1:82" ht="15.75" customHeight="1" thickBot="1">
      <c r="A236" s="198"/>
      <c r="B236" s="1530" t="s">
        <v>1815</v>
      </c>
      <c r="C236" s="1213"/>
      <c r="D236" s="1214"/>
      <c r="E236" s="1165"/>
      <c r="F236" s="1166"/>
      <c r="G236" s="1167"/>
      <c r="H236" s="1205" t="s">
        <v>274</v>
      </c>
      <c r="I236" s="1206"/>
      <c r="J236" s="917" t="s">
        <v>275</v>
      </c>
      <c r="K236" s="1517" t="s">
        <v>277</v>
      </c>
      <c r="L236" s="1514"/>
      <c r="M236" s="1514"/>
      <c r="N236" s="1516" t="s">
        <v>276</v>
      </c>
      <c r="O236" s="1470"/>
      <c r="P236" s="62" t="s">
        <v>431</v>
      </c>
      <c r="Q236" s="1133" t="str">
        <f>IF(E236="","",ROUNDDOWN(E236/3,2))</f>
        <v/>
      </c>
      <c r="R236" s="1192"/>
      <c r="S236" s="1192"/>
      <c r="T236" s="1193"/>
      <c r="U236" s="1141" t="s">
        <v>274</v>
      </c>
      <c r="V236" s="1142"/>
      <c r="W236" s="388"/>
      <c r="X236" s="142"/>
      <c r="AA236" s="231" t="s">
        <v>648</v>
      </c>
      <c r="AB236" s="236">
        <f>IF(P234=AA236,4,0)</f>
        <v>0</v>
      </c>
      <c r="AC236" s="229">
        <v>4</v>
      </c>
      <c r="AE236" s="181" t="s">
        <v>2</v>
      </c>
      <c r="AF236" s="236">
        <f ca="1">IF(U234=AE236,3,0)</f>
        <v>0</v>
      </c>
      <c r="AG236" s="229">
        <v>3</v>
      </c>
      <c r="AS236" s="109"/>
      <c r="AT236" s="107"/>
      <c r="AZ236" s="67" t="s">
        <v>0</v>
      </c>
      <c r="BA236" s="69">
        <f>IF(SUM(BA237:BA238)=0,1,0)</f>
        <v>1</v>
      </c>
      <c r="BI236" s="33" t="s">
        <v>0</v>
      </c>
      <c r="BJ236" s="152" t="s">
        <v>1629</v>
      </c>
      <c r="BK236" s="17"/>
      <c r="BL236" s="25"/>
      <c r="BM236" s="25"/>
      <c r="BN236" s="25"/>
      <c r="BO236" s="25"/>
      <c r="BP236" s="25"/>
      <c r="BQ236" s="27"/>
      <c r="BR236" s="27"/>
      <c r="BS236" s="27"/>
      <c r="BT236" s="27"/>
      <c r="BU236" s="27"/>
      <c r="BV236" s="27"/>
      <c r="BW236" s="27"/>
      <c r="BX236" s="27"/>
      <c r="BY236" s="27"/>
      <c r="BZ236" s="27"/>
      <c r="CA236" s="27"/>
      <c r="CB236" s="27"/>
      <c r="CC236" s="70"/>
      <c r="CD236" s="24"/>
    </row>
    <row r="237" spans="1:82" ht="15.75" customHeight="1" thickBot="1">
      <c r="A237" s="198"/>
      <c r="B237" s="1005" t="s">
        <v>550</v>
      </c>
      <c r="C237" s="1006"/>
      <c r="D237" s="1007"/>
      <c r="E237" s="1215"/>
      <c r="F237" s="1216"/>
      <c r="G237" s="1217"/>
      <c r="H237" s="1205" t="s">
        <v>274</v>
      </c>
      <c r="I237" s="1206"/>
      <c r="J237" s="917" t="s">
        <v>275</v>
      </c>
      <c r="K237" s="1514">
        <v>2</v>
      </c>
      <c r="L237" s="1514"/>
      <c r="M237" s="1514"/>
      <c r="N237" s="1516" t="s">
        <v>276</v>
      </c>
      <c r="O237" s="1470"/>
      <c r="P237" s="62" t="s">
        <v>432</v>
      </c>
      <c r="Q237" s="1133" t="str">
        <f>IF(E237="","",ROUNDDOWN(E237*2,2))</f>
        <v/>
      </c>
      <c r="R237" s="1192"/>
      <c r="S237" s="1192"/>
      <c r="T237" s="1193"/>
      <c r="U237" s="1141" t="s">
        <v>274</v>
      </c>
      <c r="V237" s="1142"/>
      <c r="W237" s="388"/>
      <c r="X237" s="142"/>
      <c r="AA237" s="229" t="s">
        <v>647</v>
      </c>
      <c r="AB237" s="237">
        <f>SUM(AB234:AB236)</f>
        <v>1</v>
      </c>
      <c r="AE237" s="229" t="s">
        <v>647</v>
      </c>
      <c r="AF237" s="237">
        <f ca="1">IF(SUM(AF233:AF236)=0,"",(SUM(AF233:AF236)))</f>
        <v>1</v>
      </c>
      <c r="AS237" s="109"/>
      <c r="AT237" s="107"/>
      <c r="AZ237" s="64" t="s">
        <v>1</v>
      </c>
      <c r="BA237" s="84">
        <f>IF(AND(E243&gt;=20,E243&lt;30),1,0)</f>
        <v>0</v>
      </c>
    </row>
    <row r="238" spans="1:82" ht="15.75" customHeight="1" thickBot="1">
      <c r="A238" s="198"/>
      <c r="B238" s="1005" t="s">
        <v>530</v>
      </c>
      <c r="C238" s="1006"/>
      <c r="D238" s="1007"/>
      <c r="E238" s="1165"/>
      <c r="F238" s="1166"/>
      <c r="G238" s="1167"/>
      <c r="H238" s="1205" t="s">
        <v>274</v>
      </c>
      <c r="I238" s="1206"/>
      <c r="J238" s="917" t="s">
        <v>275</v>
      </c>
      <c r="K238" s="1513" t="s">
        <v>278</v>
      </c>
      <c r="L238" s="1514"/>
      <c r="M238" s="1514"/>
      <c r="N238" s="1516" t="s">
        <v>276</v>
      </c>
      <c r="O238" s="1470"/>
      <c r="P238" s="62" t="s">
        <v>432</v>
      </c>
      <c r="Q238" s="1133" t="str">
        <f>IF(E238="","",ROUNDDOWN(E238/2,2))</f>
        <v/>
      </c>
      <c r="R238" s="1192"/>
      <c r="S238" s="1192"/>
      <c r="T238" s="1193"/>
      <c r="U238" s="1141" t="s">
        <v>274</v>
      </c>
      <c r="V238" s="1142"/>
      <c r="W238" s="388"/>
      <c r="X238" s="142"/>
      <c r="AS238" s="109"/>
      <c r="AT238" s="107"/>
      <c r="AZ238" s="66" t="s">
        <v>2</v>
      </c>
      <c r="BA238" s="86">
        <f>IF(E243="",0,IF(E243&gt;=30,1,0))</f>
        <v>0</v>
      </c>
    </row>
    <row r="239" spans="1:82" ht="15.75" customHeight="1" thickBot="1">
      <c r="A239" s="198"/>
      <c r="B239" s="1005" t="s">
        <v>1473</v>
      </c>
      <c r="C239" s="1006"/>
      <c r="D239" s="1007"/>
      <c r="E239" s="1165"/>
      <c r="F239" s="1166"/>
      <c r="G239" s="1167"/>
      <c r="H239" s="1205" t="s">
        <v>274</v>
      </c>
      <c r="I239" s="1206"/>
      <c r="J239" s="917" t="s">
        <v>275</v>
      </c>
      <c r="K239" s="1513" t="s">
        <v>279</v>
      </c>
      <c r="L239" s="1514"/>
      <c r="M239" s="1514"/>
      <c r="N239" s="1516" t="s">
        <v>276</v>
      </c>
      <c r="O239" s="1470"/>
      <c r="P239" s="62" t="s">
        <v>432</v>
      </c>
      <c r="Q239" s="1133" t="str">
        <f>IF(E239="","",ROUNDDOWN(E239*3/4,2))</f>
        <v/>
      </c>
      <c r="R239" s="1192"/>
      <c r="S239" s="1192"/>
      <c r="T239" s="1193"/>
      <c r="U239" s="1141" t="s">
        <v>274</v>
      </c>
      <c r="V239" s="1142"/>
      <c r="W239" s="388"/>
      <c r="X239" s="142"/>
      <c r="AS239" s="109"/>
      <c r="AT239" s="107"/>
    </row>
    <row r="240" spans="1:82" ht="15.75" customHeight="1" thickBot="1">
      <c r="A240" s="198"/>
      <c r="B240" s="1005" t="s">
        <v>539</v>
      </c>
      <c r="C240" s="1006"/>
      <c r="D240" s="1007"/>
      <c r="E240" s="1202"/>
      <c r="F240" s="1203"/>
      <c r="G240" s="1204"/>
      <c r="H240" s="1205" t="s">
        <v>274</v>
      </c>
      <c r="I240" s="1206"/>
      <c r="J240" s="915" t="s">
        <v>275</v>
      </c>
      <c r="K240" s="1513" t="s">
        <v>279</v>
      </c>
      <c r="L240" s="1514"/>
      <c r="M240" s="1514"/>
      <c r="N240" s="1515" t="s">
        <v>276</v>
      </c>
      <c r="O240" s="1253"/>
      <c r="P240" s="143" t="s">
        <v>432</v>
      </c>
      <c r="Q240" s="1133" t="str">
        <f>IF(E240="","",ROUNDDOWN(E240*3/4,2))</f>
        <v/>
      </c>
      <c r="R240" s="1192"/>
      <c r="S240" s="1192"/>
      <c r="T240" s="1193"/>
      <c r="U240" s="1141" t="s">
        <v>274</v>
      </c>
      <c r="V240" s="1142"/>
      <c r="W240" s="388"/>
      <c r="X240" s="142"/>
      <c r="AS240" s="109"/>
      <c r="AT240" s="107"/>
    </row>
    <row r="241" spans="1:82" ht="15.75" customHeight="1" thickBot="1">
      <c r="A241" s="198"/>
      <c r="B241" s="1005" t="s">
        <v>1816</v>
      </c>
      <c r="C241" s="1006"/>
      <c r="D241" s="1006"/>
      <c r="E241" s="605" t="s">
        <v>540</v>
      </c>
      <c r="F241" s="929"/>
      <c r="G241" s="929"/>
      <c r="H241" s="935"/>
      <c r="I241" s="935"/>
      <c r="J241" s="935"/>
      <c r="K241" s="935"/>
      <c r="L241" s="935"/>
      <c r="M241" s="935"/>
      <c r="N241" s="935"/>
      <c r="O241" s="935"/>
      <c r="P241" s="144" t="s">
        <v>433</v>
      </c>
      <c r="Q241" s="1133" t="str">
        <f>IF(SUM(Q235:T240)=0,"",ROUNDDOWN(SUM(Q235:T240),2))</f>
        <v/>
      </c>
      <c r="R241" s="1192"/>
      <c r="S241" s="1192"/>
      <c r="T241" s="1193"/>
      <c r="U241" s="1141" t="s">
        <v>274</v>
      </c>
      <c r="V241" s="1142"/>
      <c r="W241" s="388"/>
      <c r="X241" s="142"/>
      <c r="AS241" s="109"/>
      <c r="AT241" s="107"/>
    </row>
    <row r="242" spans="1:82" ht="15.75" customHeight="1" thickBot="1">
      <c r="A242" s="198"/>
      <c r="B242" s="1005" t="s">
        <v>607</v>
      </c>
      <c r="C242" s="1006"/>
      <c r="D242" s="1007"/>
      <c r="E242" s="1133" t="str">
        <f>IF(E190="","",IF(P234&lt;&gt;AA193,"",E190))</f>
        <v/>
      </c>
      <c r="F242" s="1134"/>
      <c r="G242" s="1135"/>
      <c r="H242" s="1194" t="s">
        <v>274</v>
      </c>
      <c r="I242" s="1195"/>
      <c r="J242" s="929"/>
      <c r="K242" s="929"/>
      <c r="L242" s="929"/>
      <c r="M242" s="929"/>
      <c r="N242" s="929"/>
      <c r="O242" s="929"/>
      <c r="P242" s="929"/>
      <c r="Q242" s="929"/>
      <c r="R242" s="929"/>
      <c r="S242" s="929"/>
      <c r="T242" s="929"/>
      <c r="U242" s="929"/>
      <c r="V242" s="929"/>
      <c r="W242" s="929"/>
      <c r="X242" s="145"/>
      <c r="AS242" s="109"/>
      <c r="AT242" s="107"/>
      <c r="BI242" s="83" t="s">
        <v>1818</v>
      </c>
    </row>
    <row r="243" spans="1:82" ht="15.75" customHeight="1" thickBot="1">
      <c r="A243" s="198"/>
      <c r="B243" s="1512" t="s">
        <v>1817</v>
      </c>
      <c r="C243" s="1197"/>
      <c r="D243" s="1198"/>
      <c r="E243" s="1199" t="str">
        <f>IF(Q241="","",IFERROR(ROUNDDOWN(Q241/E242*100,1),""))</f>
        <v/>
      </c>
      <c r="F243" s="1200"/>
      <c r="G243" s="1201"/>
      <c r="H243" s="1141" t="s">
        <v>265</v>
      </c>
      <c r="I243" s="1142"/>
      <c r="J243" s="935"/>
      <c r="K243" s="935"/>
      <c r="L243" s="935"/>
      <c r="M243" s="935"/>
      <c r="N243" s="935"/>
      <c r="O243" s="935"/>
      <c r="P243" s="935"/>
      <c r="Q243" s="935"/>
      <c r="R243" s="935"/>
      <c r="S243" s="935"/>
      <c r="T243" s="935"/>
      <c r="U243" s="935"/>
      <c r="V243" s="935"/>
      <c r="W243" s="935"/>
      <c r="X243" s="146"/>
      <c r="AF243" s="236"/>
      <c r="AS243" s="109"/>
      <c r="AT243" s="107"/>
    </row>
    <row r="244" spans="1:82" ht="8.25" customHeight="1" thickBot="1">
      <c r="A244" s="198"/>
      <c r="B244" s="498"/>
      <c r="C244" s="498"/>
      <c r="D244" s="498"/>
      <c r="E244" s="176"/>
      <c r="F244" s="176"/>
      <c r="G244" s="176"/>
      <c r="H244" s="176"/>
      <c r="I244" s="176"/>
      <c r="J244" s="176"/>
      <c r="K244" s="176"/>
      <c r="L244" s="176"/>
      <c r="M244" s="176"/>
      <c r="N244" s="176"/>
      <c r="O244" s="176"/>
      <c r="P244" s="176"/>
      <c r="Q244" s="176"/>
      <c r="R244" s="176"/>
      <c r="S244" s="176"/>
      <c r="T244" s="176"/>
      <c r="U244" s="176"/>
      <c r="V244" s="176"/>
      <c r="W244" s="176"/>
      <c r="X244" s="176"/>
      <c r="AE244" s="248"/>
      <c r="AF244" s="236">
        <v>0</v>
      </c>
      <c r="AG244" s="229">
        <v>0</v>
      </c>
      <c r="AS244" s="109"/>
      <c r="AT244" s="107"/>
    </row>
    <row r="245" spans="1:82" ht="15.75" customHeight="1" thickBot="1">
      <c r="A245" s="198"/>
      <c r="B245" s="73" t="s">
        <v>1367</v>
      </c>
      <c r="C245" s="425"/>
      <c r="D245" s="425"/>
      <c r="E245" s="167"/>
      <c r="F245" s="167"/>
      <c r="G245" s="167"/>
      <c r="H245" s="167"/>
      <c r="I245" s="167"/>
      <c r="J245" s="167"/>
      <c r="K245" s="167"/>
      <c r="L245" s="167"/>
      <c r="M245" s="167"/>
      <c r="N245" s="167"/>
      <c r="O245" s="167"/>
      <c r="P245" s="1143" t="s">
        <v>4</v>
      </c>
      <c r="Q245" s="1144"/>
      <c r="R245" s="1144"/>
      <c r="S245" s="1144"/>
      <c r="T245" s="1145"/>
      <c r="U245" s="1146" t="str">
        <f ca="1">IF(P245&lt;&gt;AA245,"",OFFSET(BA247,MATCH(1,BA247:BA249,0)-1,-1,1,1))</f>
        <v>段階1</v>
      </c>
      <c r="V245" s="1147"/>
      <c r="W245" s="1147"/>
      <c r="X245" s="1148"/>
      <c r="AA245" s="111" t="s">
        <v>4</v>
      </c>
      <c r="AB245" s="236">
        <f>IF(P245=AA245,1,0)</f>
        <v>1</v>
      </c>
      <c r="AC245" s="229">
        <v>1</v>
      </c>
      <c r="AE245" s="182" t="s">
        <v>0</v>
      </c>
      <c r="AF245" s="236">
        <f ca="1">IF(U245=AE245,1,0)</f>
        <v>1</v>
      </c>
      <c r="AG245" s="229">
        <v>1</v>
      </c>
      <c r="AS245" s="109"/>
      <c r="AT245" s="107"/>
      <c r="AZ245" s="83" t="str">
        <f>B245</f>
        <v>ウ　風環境への配慮（延べ面積1万㎡以下は「記載省略可能」）</v>
      </c>
      <c r="BH245" s="674" t="s">
        <v>1686</v>
      </c>
      <c r="BI245" s="35" t="s">
        <v>2</v>
      </c>
      <c r="BJ245" s="447" t="s">
        <v>1677</v>
      </c>
      <c r="BK245" s="36"/>
      <c r="BL245" s="34"/>
      <c r="BM245" s="34"/>
      <c r="BN245" s="34"/>
      <c r="BO245" s="34"/>
      <c r="BP245" s="34"/>
      <c r="BQ245" s="210"/>
      <c r="BR245" s="210"/>
      <c r="BS245" s="210"/>
      <c r="BT245" s="210"/>
      <c r="BU245" s="210"/>
      <c r="BV245" s="210"/>
      <c r="BW245" s="210"/>
      <c r="BX245" s="210"/>
      <c r="BY245" s="210"/>
      <c r="BZ245" s="210"/>
      <c r="CA245" s="210"/>
      <c r="CB245" s="210"/>
      <c r="CC245" s="71"/>
      <c r="CD245" s="72"/>
    </row>
    <row r="246" spans="1:82" ht="15.75" customHeight="1" thickBot="1">
      <c r="A246" s="198"/>
      <c r="B246" s="424" t="s">
        <v>514</v>
      </c>
      <c r="C246" s="425"/>
      <c r="D246" s="425"/>
      <c r="E246" s="1509"/>
      <c r="F246" s="1510"/>
      <c r="G246" s="1511"/>
      <c r="H246" s="567" t="s">
        <v>258</v>
      </c>
      <c r="I246" s="489"/>
      <c r="J246" s="154"/>
      <c r="K246" s="154"/>
      <c r="L246" s="154"/>
      <c r="M246" s="154"/>
      <c r="N246" s="154"/>
      <c r="O246" s="154"/>
      <c r="P246" s="154"/>
      <c r="Q246" s="154"/>
      <c r="R246" s="154"/>
      <c r="S246" s="154"/>
      <c r="T246" s="154"/>
      <c r="U246" s="154"/>
      <c r="V246" s="154"/>
      <c r="W246" s="154"/>
      <c r="X246" s="155"/>
      <c r="AA246" s="230" t="s">
        <v>5</v>
      </c>
      <c r="AB246" s="236">
        <f>IF(P245=AA246,2,0)</f>
        <v>0</v>
      </c>
      <c r="AC246" s="229">
        <v>2</v>
      </c>
      <c r="AE246" s="182" t="s">
        <v>1</v>
      </c>
      <c r="AF246" s="236">
        <f ca="1">IF(U245=AE246,2,0)</f>
        <v>0</v>
      </c>
      <c r="AG246" s="229">
        <v>2</v>
      </c>
      <c r="AS246" s="109"/>
      <c r="AT246" s="107"/>
      <c r="AZ246" s="83" t="s">
        <v>117</v>
      </c>
      <c r="BI246" s="15" t="s">
        <v>1</v>
      </c>
      <c r="BJ246" s="658" t="s">
        <v>1676</v>
      </c>
      <c r="BK246" s="32"/>
      <c r="BL246" s="16"/>
      <c r="BM246" s="16"/>
      <c r="BN246" s="16"/>
      <c r="BO246" s="16"/>
      <c r="BP246" s="16"/>
      <c r="BQ246" s="26"/>
      <c r="BR246" s="26"/>
      <c r="BS246" s="26"/>
      <c r="BT246" s="26"/>
      <c r="BU246" s="26"/>
      <c r="BV246" s="26"/>
      <c r="BW246" s="26"/>
      <c r="BX246" s="26"/>
      <c r="BY246" s="26"/>
      <c r="BZ246" s="26"/>
      <c r="CA246" s="26"/>
      <c r="CB246" s="26"/>
      <c r="CC246" s="22"/>
      <c r="CD246" s="23"/>
    </row>
    <row r="247" spans="1:82" ht="15.75" customHeight="1" thickBot="1">
      <c r="A247" s="198"/>
      <c r="B247" s="424" t="s">
        <v>523</v>
      </c>
      <c r="C247" s="425"/>
      <c r="D247" s="426"/>
      <c r="E247" s="1401"/>
      <c r="F247" s="1402"/>
      <c r="G247" s="1403"/>
      <c r="H247" s="1141" t="s">
        <v>274</v>
      </c>
      <c r="I247" s="1142"/>
      <c r="J247" s="154"/>
      <c r="K247" s="154"/>
      <c r="L247" s="154"/>
      <c r="M247" s="154"/>
      <c r="N247" s="154"/>
      <c r="O247" s="154"/>
      <c r="P247" s="154"/>
      <c r="Q247" s="154"/>
      <c r="R247" s="154"/>
      <c r="S247" s="154"/>
      <c r="T247" s="154"/>
      <c r="U247" s="154"/>
      <c r="V247" s="154"/>
      <c r="W247" s="154"/>
      <c r="X247" s="155"/>
      <c r="AA247" s="231" t="s">
        <v>648</v>
      </c>
      <c r="AB247" s="236">
        <f>IF(P245=AA247,4,0)</f>
        <v>0</v>
      </c>
      <c r="AC247" s="229">
        <v>4</v>
      </c>
      <c r="AE247" s="181" t="s">
        <v>2</v>
      </c>
      <c r="AF247" s="236">
        <f ca="1">IF(U245=AE247,3,0)</f>
        <v>0</v>
      </c>
      <c r="AG247" s="229">
        <v>3</v>
      </c>
      <c r="AS247" s="109"/>
      <c r="AT247" s="107"/>
      <c r="AZ247" s="67" t="s">
        <v>0</v>
      </c>
      <c r="BA247" s="69">
        <f>IF(SUM(BA248:BA249)=0,1,0)</f>
        <v>1</v>
      </c>
      <c r="BI247" s="33" t="s">
        <v>0</v>
      </c>
      <c r="BJ247" s="152" t="s">
        <v>1629</v>
      </c>
      <c r="BK247" s="17"/>
      <c r="BL247" s="25"/>
      <c r="BM247" s="25"/>
      <c r="BN247" s="25"/>
      <c r="BO247" s="25"/>
      <c r="BP247" s="25"/>
      <c r="BQ247" s="27"/>
      <c r="BR247" s="27"/>
      <c r="BS247" s="27"/>
      <c r="BT247" s="27"/>
      <c r="BU247" s="27"/>
      <c r="BV247" s="27"/>
      <c r="BW247" s="27"/>
      <c r="BX247" s="27"/>
      <c r="BY247" s="27"/>
      <c r="BZ247" s="27"/>
      <c r="CA247" s="27"/>
      <c r="CB247" s="27"/>
      <c r="CC247" s="70"/>
      <c r="CD247" s="24"/>
    </row>
    <row r="248" spans="1:82" ht="15.75" customHeight="1" thickBot="1">
      <c r="A248" s="198"/>
      <c r="B248" s="424" t="s">
        <v>551</v>
      </c>
      <c r="C248" s="425"/>
      <c r="D248" s="425"/>
      <c r="E248" s="1503"/>
      <c r="F248" s="1504"/>
      <c r="G248" s="1505"/>
      <c r="H248" s="1141" t="s">
        <v>434</v>
      </c>
      <c r="I248" s="1142"/>
      <c r="J248" s="154"/>
      <c r="K248" s="154"/>
      <c r="L248" s="154"/>
      <c r="M248" s="154"/>
      <c r="N248" s="154"/>
      <c r="O248" s="154"/>
      <c r="P248" s="154"/>
      <c r="Q248" s="154"/>
      <c r="R248" s="154"/>
      <c r="S248" s="154"/>
      <c r="T248" s="154"/>
      <c r="U248" s="154"/>
      <c r="V248" s="154"/>
      <c r="W248" s="154"/>
      <c r="X248" s="155"/>
      <c r="AA248" s="229" t="s">
        <v>647</v>
      </c>
      <c r="AB248" s="237">
        <f>SUM(AB245:AB247)</f>
        <v>1</v>
      </c>
      <c r="AE248" s="229" t="s">
        <v>647</v>
      </c>
      <c r="AF248" s="237">
        <f ca="1">IF(SUM(AF244:AF247)=0,"",(SUM(AF244:AF247)))</f>
        <v>1</v>
      </c>
      <c r="AS248" s="109"/>
      <c r="AT248" s="107"/>
      <c r="AZ248" s="64" t="s">
        <v>1</v>
      </c>
      <c r="BA248" s="84">
        <f>IF(AND(E253&gt;=40,E253&lt;60),1,0)</f>
        <v>0</v>
      </c>
    </row>
    <row r="249" spans="1:82" ht="15.75" customHeight="1" thickBot="1">
      <c r="A249" s="198"/>
      <c r="B249" s="424" t="s">
        <v>531</v>
      </c>
      <c r="C249" s="425"/>
      <c r="D249" s="425"/>
      <c r="E249" s="1401"/>
      <c r="F249" s="1402"/>
      <c r="G249" s="1403"/>
      <c r="H249" s="1141" t="s">
        <v>265</v>
      </c>
      <c r="I249" s="1142"/>
      <c r="J249" s="154"/>
      <c r="K249" s="154"/>
      <c r="L249" s="154"/>
      <c r="M249" s="154"/>
      <c r="N249" s="154"/>
      <c r="O249" s="154"/>
      <c r="P249" s="154"/>
      <c r="Q249" s="154"/>
      <c r="R249" s="154"/>
      <c r="S249" s="154"/>
      <c r="T249" s="154"/>
      <c r="U249" s="154"/>
      <c r="V249" s="154"/>
      <c r="W249" s="154"/>
      <c r="X249" s="155"/>
      <c r="AS249" s="109"/>
      <c r="AT249" s="107"/>
      <c r="AZ249" s="66" t="s">
        <v>2</v>
      </c>
      <c r="BA249" s="86">
        <f>IF(E253&lt;=40,1,0)</f>
        <v>0</v>
      </c>
    </row>
    <row r="250" spans="1:82" ht="15.75" customHeight="1" thickBot="1">
      <c r="A250" s="198"/>
      <c r="B250" s="424" t="s">
        <v>536</v>
      </c>
      <c r="C250" s="425"/>
      <c r="D250" s="425"/>
      <c r="E250" s="1503"/>
      <c r="F250" s="1504"/>
      <c r="G250" s="1505"/>
      <c r="H250" s="1141" t="s">
        <v>265</v>
      </c>
      <c r="I250" s="1142"/>
      <c r="J250" s="154"/>
      <c r="K250" s="154"/>
      <c r="L250" s="154"/>
      <c r="M250" s="154"/>
      <c r="N250" s="154"/>
      <c r="O250" s="154"/>
      <c r="P250" s="154"/>
      <c r="Q250" s="154"/>
      <c r="R250" s="154"/>
      <c r="S250" s="154"/>
      <c r="T250" s="154"/>
      <c r="U250" s="154"/>
      <c r="V250" s="154"/>
      <c r="W250" s="154"/>
      <c r="X250" s="155"/>
      <c r="AS250" s="109"/>
      <c r="AT250" s="107"/>
    </row>
    <row r="251" spans="1:82" ht="15.75" customHeight="1" thickBot="1">
      <c r="A251" s="198"/>
      <c r="B251" s="424" t="s">
        <v>541</v>
      </c>
      <c r="C251" s="425"/>
      <c r="D251" s="425"/>
      <c r="E251" s="1506" t="str">
        <f>IF(P245&lt;&gt;AA245,"",IFERROR(建築物の概要!E31/建築物の概要!G32,""))</f>
        <v/>
      </c>
      <c r="F251" s="1507"/>
      <c r="G251" s="1508"/>
      <c r="H251" s="1141" t="s">
        <v>280</v>
      </c>
      <c r="I251" s="1142"/>
      <c r="J251" s="154" t="s">
        <v>435</v>
      </c>
      <c r="K251" s="154"/>
      <c r="L251" s="154"/>
      <c r="M251" s="154"/>
      <c r="N251" s="154"/>
      <c r="O251" s="154"/>
      <c r="P251" s="154"/>
      <c r="Q251" s="154"/>
      <c r="R251" s="154"/>
      <c r="S251" s="154"/>
      <c r="T251" s="154"/>
      <c r="U251" s="154"/>
      <c r="V251" s="154"/>
      <c r="W251" s="154"/>
      <c r="X251" s="155"/>
      <c r="AS251" s="109"/>
      <c r="AT251" s="107"/>
    </row>
    <row r="252" spans="1:82" ht="15.75" customHeight="1" thickBot="1">
      <c r="A252" s="198"/>
      <c r="B252" s="424" t="s">
        <v>604</v>
      </c>
      <c r="C252" s="425"/>
      <c r="D252" s="425"/>
      <c r="E252" s="1497" t="str">
        <f>IF(P245&lt;&gt;AA245,"",IFERROR((E249/E250)*E251,""))</f>
        <v/>
      </c>
      <c r="F252" s="1498"/>
      <c r="G252" s="1499"/>
      <c r="H252" s="1141" t="s">
        <v>280</v>
      </c>
      <c r="I252" s="1142"/>
      <c r="J252" s="928" t="s">
        <v>1529</v>
      </c>
      <c r="K252" s="154"/>
      <c r="L252" s="154"/>
      <c r="M252" s="154"/>
      <c r="N252" s="154"/>
      <c r="O252" s="154"/>
      <c r="P252" s="154"/>
      <c r="Q252" s="154"/>
      <c r="R252" s="154"/>
      <c r="S252" s="154"/>
      <c r="T252" s="154"/>
      <c r="U252" s="154"/>
      <c r="V252" s="154"/>
      <c r="W252" s="154"/>
      <c r="X252" s="155"/>
      <c r="AS252" s="109"/>
      <c r="AT252" s="107"/>
    </row>
    <row r="253" spans="1:82" ht="15.75" customHeight="1" thickBot="1">
      <c r="A253" s="198"/>
      <c r="B253" s="429" t="s">
        <v>608</v>
      </c>
      <c r="C253" s="430"/>
      <c r="D253" s="430"/>
      <c r="E253" s="1500" t="str">
        <f>IF(OR(P245&lt;&gt;AA245,E250=""),"",ROUNDDOWN((E247/(E248*E252))*100,1))</f>
        <v/>
      </c>
      <c r="F253" s="1501"/>
      <c r="G253" s="1502"/>
      <c r="H253" s="1194" t="s">
        <v>265</v>
      </c>
      <c r="I253" s="1195"/>
      <c r="J253" s="934" t="s">
        <v>605</v>
      </c>
      <c r="K253" s="158"/>
      <c r="L253" s="158"/>
      <c r="M253" s="158"/>
      <c r="N253" s="158"/>
      <c r="O253" s="158"/>
      <c r="P253" s="158"/>
      <c r="Q253" s="158"/>
      <c r="R253" s="158"/>
      <c r="S253" s="158"/>
      <c r="T253" s="158"/>
      <c r="U253" s="158"/>
      <c r="V253" s="158"/>
      <c r="W253" s="158"/>
      <c r="X253" s="157"/>
      <c r="AF253" s="236"/>
      <c r="AS253" s="109"/>
      <c r="AT253" s="107"/>
    </row>
    <row r="254" spans="1:82" ht="8.25" customHeight="1" thickBot="1">
      <c r="A254" s="198"/>
      <c r="B254" s="498"/>
      <c r="C254" s="498"/>
      <c r="D254" s="498"/>
      <c r="E254" s="176"/>
      <c r="F254" s="176"/>
      <c r="G254" s="176"/>
      <c r="H254" s="176"/>
      <c r="I254" s="176"/>
      <c r="J254" s="176"/>
      <c r="K254" s="176"/>
      <c r="L254" s="176"/>
      <c r="M254" s="176"/>
      <c r="N254" s="176"/>
      <c r="O254" s="176"/>
      <c r="P254" s="176"/>
      <c r="Q254" s="176"/>
      <c r="R254" s="176"/>
      <c r="S254" s="176"/>
      <c r="T254" s="176"/>
      <c r="U254" s="176"/>
      <c r="V254" s="176"/>
      <c r="W254" s="176"/>
      <c r="X254" s="176"/>
      <c r="AE254" s="248"/>
      <c r="AF254" s="236">
        <v>0</v>
      </c>
      <c r="AG254" s="229">
        <v>0</v>
      </c>
      <c r="AS254" s="109"/>
      <c r="AT254" s="107"/>
    </row>
    <row r="255" spans="1:82" ht="15.75" customHeight="1" thickBot="1">
      <c r="A255" s="198"/>
      <c r="B255" s="73" t="s">
        <v>1556</v>
      </c>
      <c r="C255" s="596"/>
      <c r="D255" s="596"/>
      <c r="E255" s="167"/>
      <c r="F255" s="167"/>
      <c r="G255" s="167"/>
      <c r="H255" s="161"/>
      <c r="I255" s="161"/>
      <c r="J255" s="167"/>
      <c r="K255" s="167"/>
      <c r="L255" s="167"/>
      <c r="M255" s="167"/>
      <c r="N255" s="167"/>
      <c r="O255" s="167"/>
      <c r="P255" s="1143" t="s">
        <v>4</v>
      </c>
      <c r="Q255" s="1144"/>
      <c r="R255" s="1144"/>
      <c r="S255" s="1144"/>
      <c r="T255" s="1145"/>
      <c r="U255" s="1146" t="str">
        <f ca="1">IF(P255&lt;&gt;AA255,"",OFFSET(BA257,MATCH(1,BA257:BA259,0)-1,-1,1,1))</f>
        <v>段階1</v>
      </c>
      <c r="V255" s="1147"/>
      <c r="W255" s="1147"/>
      <c r="X255" s="1148"/>
      <c r="AA255" s="111" t="s">
        <v>4</v>
      </c>
      <c r="AB255" s="236">
        <f>IF(P255=AA255,1,0)</f>
        <v>1</v>
      </c>
      <c r="AC255" s="229">
        <v>1</v>
      </c>
      <c r="AE255" s="182" t="s">
        <v>0</v>
      </c>
      <c r="AF255" s="236">
        <f ca="1">IF(U255=AE255,1,0)</f>
        <v>1</v>
      </c>
      <c r="AG255" s="229">
        <v>1</v>
      </c>
      <c r="AS255" s="83"/>
      <c r="AT255" s="107"/>
      <c r="AU255" s="45"/>
      <c r="AZ255" s="83" t="str">
        <f>B255</f>
        <v>エ　ＥＶ及びPHV用充電設備の設置</v>
      </c>
      <c r="BH255" s="674" t="s">
        <v>1686</v>
      </c>
      <c r="BI255" s="35" t="s">
        <v>2</v>
      </c>
      <c r="BJ255" s="447" t="s">
        <v>1678</v>
      </c>
      <c r="BK255" s="36"/>
      <c r="BL255" s="34"/>
      <c r="BM255" s="34"/>
      <c r="BN255" s="34"/>
      <c r="BO255" s="34"/>
      <c r="BP255" s="34"/>
      <c r="BQ255" s="210"/>
      <c r="BR255" s="210"/>
      <c r="BS255" s="210"/>
      <c r="BT255" s="210"/>
      <c r="BU255" s="210"/>
      <c r="BV255" s="210"/>
      <c r="BW255" s="210"/>
      <c r="BX255" s="210"/>
      <c r="BY255" s="210"/>
      <c r="BZ255" s="210"/>
      <c r="CA255" s="210"/>
      <c r="CB255" s="210"/>
      <c r="CC255" s="71"/>
      <c r="CD255" s="72"/>
    </row>
    <row r="256" spans="1:82" ht="15.75" customHeight="1" thickBot="1">
      <c r="A256" s="198"/>
      <c r="B256" s="595" t="s">
        <v>645</v>
      </c>
      <c r="C256" s="596"/>
      <c r="D256" s="596"/>
      <c r="E256" s="1160"/>
      <c r="F256" s="1161"/>
      <c r="G256" s="1162"/>
      <c r="H256" s="1163" t="s">
        <v>17</v>
      </c>
      <c r="I256" s="1164"/>
      <c r="J256" s="558"/>
      <c r="K256" s="443"/>
      <c r="L256" s="443"/>
      <c r="M256" s="1159"/>
      <c r="N256" s="1159"/>
      <c r="O256" s="154"/>
      <c r="P256" s="154"/>
      <c r="Q256" s="154"/>
      <c r="R256" s="154"/>
      <c r="S256" s="154"/>
      <c r="T256" s="154"/>
      <c r="U256" s="154"/>
      <c r="V256" s="154"/>
      <c r="W256" s="154"/>
      <c r="X256" s="155"/>
      <c r="AA256" s="230" t="s">
        <v>5</v>
      </c>
      <c r="AB256" s="236">
        <f>IF(P255=AA256,2,0)</f>
        <v>0</v>
      </c>
      <c r="AC256" s="229">
        <v>2</v>
      </c>
      <c r="AE256" s="182" t="s">
        <v>1</v>
      </c>
      <c r="AF256" s="236">
        <f ca="1">IF(U255=AE256,2,0)</f>
        <v>0</v>
      </c>
      <c r="AG256" s="229">
        <v>2</v>
      </c>
      <c r="AS256" s="83"/>
      <c r="AT256" s="107"/>
      <c r="AU256" s="45"/>
      <c r="AZ256" s="83" t="s">
        <v>117</v>
      </c>
      <c r="BI256" s="15" t="s">
        <v>1</v>
      </c>
      <c r="BJ256" s="658" t="s">
        <v>1679</v>
      </c>
      <c r="BK256" s="32"/>
      <c r="BL256" s="16"/>
      <c r="BM256" s="16"/>
      <c r="BN256" s="16"/>
      <c r="BO256" s="16"/>
      <c r="BP256" s="16"/>
      <c r="BQ256" s="26"/>
      <c r="BR256" s="26"/>
      <c r="BS256" s="26"/>
      <c r="BT256" s="26"/>
      <c r="BU256" s="26"/>
      <c r="BV256" s="26"/>
      <c r="BW256" s="26"/>
      <c r="BX256" s="26"/>
      <c r="BY256" s="26"/>
      <c r="BZ256" s="26"/>
      <c r="CA256" s="26"/>
      <c r="CB256" s="26"/>
      <c r="CC256" s="22"/>
      <c r="CD256" s="23"/>
    </row>
    <row r="257" spans="1:82" ht="15.75" customHeight="1" thickBot="1">
      <c r="A257" s="198"/>
      <c r="B257" s="1149" t="s">
        <v>1554</v>
      </c>
      <c r="C257" s="1150"/>
      <c r="D257" s="1151"/>
      <c r="E257" s="1152"/>
      <c r="F257" s="1153"/>
      <c r="G257" s="1154"/>
      <c r="H257" s="1155" t="s">
        <v>17</v>
      </c>
      <c r="I257" s="1156"/>
      <c r="J257" s="1157"/>
      <c r="K257" s="1158"/>
      <c r="L257" s="1158"/>
      <c r="M257" s="1159"/>
      <c r="N257" s="1159"/>
      <c r="O257" s="154"/>
      <c r="P257" s="154"/>
      <c r="Q257" s="154"/>
      <c r="R257" s="154"/>
      <c r="S257" s="154"/>
      <c r="T257" s="154"/>
      <c r="U257" s="154"/>
      <c r="V257" s="154"/>
      <c r="W257" s="154"/>
      <c r="X257" s="155"/>
      <c r="AA257" s="231" t="s">
        <v>648</v>
      </c>
      <c r="AB257" s="236">
        <f>IF(P255=AA257,4,0)</f>
        <v>0</v>
      </c>
      <c r="AC257" s="229">
        <v>4</v>
      </c>
      <c r="AE257" s="181" t="s">
        <v>2</v>
      </c>
      <c r="AF257" s="236">
        <f ca="1">IF(U255=AE257,3,0)</f>
        <v>0</v>
      </c>
      <c r="AG257" s="229">
        <v>3</v>
      </c>
      <c r="AS257" s="118" t="str">
        <f t="shared" ref="AS257:AS260" si="42">B257</f>
        <v>(イ) a 急速充電設備台数（プライベート用）</v>
      </c>
      <c r="AT257" s="107">
        <f>IF(OR(E257="",E257=0),0,1)</f>
        <v>0</v>
      </c>
      <c r="AU257" s="83" t="s">
        <v>924</v>
      </c>
      <c r="AZ257" s="67" t="s">
        <v>0</v>
      </c>
      <c r="BA257" s="69">
        <f>IF(SUM(BA258:BA259)=0,1,0)</f>
        <v>1</v>
      </c>
      <c r="BI257" s="33" t="s">
        <v>0</v>
      </c>
      <c r="BJ257" s="152" t="s">
        <v>1629</v>
      </c>
      <c r="BK257" s="17"/>
      <c r="BL257" s="25"/>
      <c r="BM257" s="25"/>
      <c r="BN257" s="25"/>
      <c r="BO257" s="25"/>
      <c r="BP257" s="25"/>
      <c r="BQ257" s="27"/>
      <c r="BR257" s="27"/>
      <c r="BS257" s="27"/>
      <c r="BT257" s="27"/>
      <c r="BU257" s="27"/>
      <c r="BV257" s="27"/>
      <c r="BW257" s="27"/>
      <c r="BX257" s="27"/>
      <c r="BY257" s="27"/>
      <c r="BZ257" s="27"/>
      <c r="CA257" s="27"/>
      <c r="CB257" s="27"/>
      <c r="CC257" s="70"/>
      <c r="CD257" s="24"/>
    </row>
    <row r="258" spans="1:82" ht="15.75" customHeight="1" thickBot="1">
      <c r="A258" s="198"/>
      <c r="B258" s="598" t="s">
        <v>1571</v>
      </c>
      <c r="C258" s="641"/>
      <c r="D258" s="641"/>
      <c r="E258" s="1160"/>
      <c r="F258" s="1161"/>
      <c r="G258" s="1162"/>
      <c r="H258" s="1155" t="s">
        <v>17</v>
      </c>
      <c r="I258" s="1156"/>
      <c r="J258" s="912"/>
      <c r="K258" s="913"/>
      <c r="L258" s="913"/>
      <c r="M258" s="914"/>
      <c r="N258" s="914"/>
      <c r="O258" s="154"/>
      <c r="P258" s="154"/>
      <c r="Q258" s="154"/>
      <c r="R258" s="154"/>
      <c r="S258" s="154"/>
      <c r="T258" s="154"/>
      <c r="U258" s="154"/>
      <c r="V258" s="154"/>
      <c r="W258" s="154"/>
      <c r="X258" s="155"/>
      <c r="AA258" s="229" t="s">
        <v>647</v>
      </c>
      <c r="AB258" s="237">
        <f>SUM(AB255:AB257)</f>
        <v>1</v>
      </c>
      <c r="AE258" s="229" t="s">
        <v>647</v>
      </c>
      <c r="AF258" s="237">
        <f ca="1">IF(SUM(AF254:AF257)=0,"",(SUM(AF254:AF257)))</f>
        <v>1</v>
      </c>
      <c r="AS258" s="118" t="str">
        <f t="shared" si="42"/>
        <v>　    b 急速充電設備台数（パブリック用）</v>
      </c>
      <c r="AT258" s="107">
        <f>IF(OR(E258="",E258=0),0,1)</f>
        <v>0</v>
      </c>
      <c r="AU258" s="83" t="s">
        <v>924</v>
      </c>
      <c r="AZ258" s="64" t="s">
        <v>1</v>
      </c>
      <c r="BA258" s="84">
        <f>IF(BA259=1,0,IF(OR(AT257=1,AT259=1),1,0))</f>
        <v>0</v>
      </c>
    </row>
    <row r="259" spans="1:82" ht="15.75" customHeight="1" thickBot="1">
      <c r="A259" s="198"/>
      <c r="B259" s="598" t="s">
        <v>1555</v>
      </c>
      <c r="C259" s="641"/>
      <c r="D259" s="641"/>
      <c r="E259" s="1160"/>
      <c r="F259" s="1161"/>
      <c r="G259" s="1162"/>
      <c r="H259" s="1163" t="s">
        <v>17</v>
      </c>
      <c r="I259" s="1164"/>
      <c r="J259" s="1157"/>
      <c r="K259" s="1158"/>
      <c r="L259" s="1158"/>
      <c r="M259" s="1159"/>
      <c r="N259" s="1159"/>
      <c r="O259" s="154"/>
      <c r="P259" s="154"/>
      <c r="Q259" s="154"/>
      <c r="R259" s="154"/>
      <c r="S259" s="154"/>
      <c r="T259" s="154"/>
      <c r="U259" s="154"/>
      <c r="V259" s="154"/>
      <c r="W259" s="154"/>
      <c r="X259" s="155"/>
      <c r="AS259" s="118" t="str">
        <f t="shared" si="42"/>
        <v>(ウ) a 普通充電設備台数（プライベート用）</v>
      </c>
      <c r="AT259" s="107">
        <f>IF(OR(E259="",E259=0),0,1)</f>
        <v>0</v>
      </c>
      <c r="AU259" s="83" t="s">
        <v>924</v>
      </c>
      <c r="AZ259" s="66" t="s">
        <v>2</v>
      </c>
      <c r="BA259" s="86">
        <f>IF(OR(AT258=1,AT260=1),1,0)</f>
        <v>0</v>
      </c>
    </row>
    <row r="260" spans="1:82" ht="15.75" customHeight="1" thickBot="1">
      <c r="A260" s="198"/>
      <c r="B260" s="598" t="s">
        <v>1572</v>
      </c>
      <c r="C260" s="639"/>
      <c r="D260" s="640"/>
      <c r="E260" s="1183"/>
      <c r="F260" s="1184"/>
      <c r="G260" s="1185"/>
      <c r="H260" s="1155" t="s">
        <v>17</v>
      </c>
      <c r="I260" s="1156"/>
      <c r="J260" s="568"/>
      <c r="K260" s="924"/>
      <c r="L260" s="924"/>
      <c r="M260" s="933"/>
      <c r="N260" s="933"/>
      <c r="O260" s="158"/>
      <c r="P260" s="158"/>
      <c r="Q260" s="158"/>
      <c r="R260" s="158"/>
      <c r="S260" s="158"/>
      <c r="T260" s="158"/>
      <c r="U260" s="158"/>
      <c r="V260" s="158"/>
      <c r="W260" s="158"/>
      <c r="X260" s="157"/>
      <c r="AS260" s="118" t="str">
        <f t="shared" si="42"/>
        <v>　    b 普通充電設備台数（パブリック用）</v>
      </c>
      <c r="AT260" s="107">
        <f>IF(OR(E260="",E260=0),0,1)</f>
        <v>0</v>
      </c>
      <c r="AU260" s="83" t="s">
        <v>924</v>
      </c>
    </row>
    <row r="261" spans="1:82" ht="7.5" customHeight="1">
      <c r="B261" s="498"/>
      <c r="C261" s="498"/>
      <c r="D261" s="498"/>
      <c r="E261" s="176"/>
      <c r="F261" s="176"/>
      <c r="G261" s="176"/>
      <c r="H261" s="176"/>
      <c r="I261" s="176"/>
      <c r="J261" s="176"/>
      <c r="K261" s="176"/>
      <c r="L261" s="176"/>
      <c r="M261" s="176"/>
      <c r="N261" s="176"/>
      <c r="O261" s="176"/>
      <c r="P261" s="176"/>
      <c r="Q261" s="176"/>
      <c r="R261" s="176"/>
      <c r="S261" s="176"/>
      <c r="T261" s="176"/>
      <c r="U261" s="176"/>
      <c r="V261" s="176"/>
      <c r="W261" s="176"/>
      <c r="X261" s="176"/>
      <c r="AS261" s="109"/>
      <c r="AT261" s="107"/>
    </row>
    <row r="262" spans="1:82" ht="15.75" customHeight="1">
      <c r="A262" s="680" t="s">
        <v>594</v>
      </c>
      <c r="B262" s="498"/>
      <c r="C262" s="498"/>
      <c r="D262" s="498"/>
      <c r="E262" s="176"/>
      <c r="F262" s="176"/>
      <c r="G262" s="176"/>
      <c r="H262" s="176"/>
      <c r="I262" s="176"/>
      <c r="J262" s="176"/>
      <c r="K262" s="176"/>
      <c r="L262" s="176"/>
      <c r="M262" s="176"/>
      <c r="N262" s="176"/>
      <c r="O262" s="176"/>
      <c r="P262" s="176"/>
      <c r="Q262" s="176"/>
      <c r="R262" s="176"/>
      <c r="S262" s="176"/>
      <c r="T262" s="176"/>
      <c r="U262" s="176"/>
      <c r="V262" s="176"/>
      <c r="W262" s="176"/>
      <c r="X262" s="176"/>
      <c r="AS262" s="109"/>
      <c r="AT262" s="107"/>
    </row>
    <row r="263" spans="1:82">
      <c r="B263" s="1488"/>
      <c r="C263" s="1489"/>
      <c r="D263" s="1489"/>
      <c r="E263" s="1489"/>
      <c r="F263" s="1489"/>
      <c r="G263" s="1489"/>
      <c r="H263" s="1489"/>
      <c r="I263" s="1489"/>
      <c r="J263" s="1489"/>
      <c r="K263" s="1489"/>
      <c r="L263" s="1489"/>
      <c r="M263" s="1489"/>
      <c r="N263" s="1489"/>
      <c r="O263" s="1489"/>
      <c r="P263" s="1489"/>
      <c r="Q263" s="1489"/>
      <c r="R263" s="1489"/>
      <c r="S263" s="1489"/>
      <c r="T263" s="1489"/>
      <c r="U263" s="1489"/>
      <c r="V263" s="1489"/>
      <c r="W263" s="1489"/>
      <c r="X263" s="1490"/>
      <c r="AS263" s="109"/>
      <c r="AT263" s="107"/>
    </row>
    <row r="264" spans="1:82" ht="15.75" customHeight="1">
      <c r="B264" s="1491"/>
      <c r="C264" s="1492"/>
      <c r="D264" s="1492"/>
      <c r="E264" s="1492"/>
      <c r="F264" s="1492"/>
      <c r="G264" s="1492"/>
      <c r="H264" s="1492"/>
      <c r="I264" s="1492"/>
      <c r="J264" s="1492"/>
      <c r="K264" s="1492"/>
      <c r="L264" s="1492"/>
      <c r="M264" s="1492"/>
      <c r="N264" s="1492"/>
      <c r="O264" s="1492"/>
      <c r="P264" s="1492"/>
      <c r="Q264" s="1492"/>
      <c r="R264" s="1492"/>
      <c r="S264" s="1492"/>
      <c r="T264" s="1492"/>
      <c r="U264" s="1492"/>
      <c r="V264" s="1492"/>
      <c r="W264" s="1492"/>
      <c r="X264" s="1493"/>
      <c r="AS264" s="109"/>
      <c r="AT264" s="107"/>
    </row>
    <row r="265" spans="1:82">
      <c r="B265" s="1491"/>
      <c r="C265" s="1492"/>
      <c r="D265" s="1492"/>
      <c r="E265" s="1492"/>
      <c r="F265" s="1492"/>
      <c r="G265" s="1492"/>
      <c r="H265" s="1492"/>
      <c r="I265" s="1492"/>
      <c r="J265" s="1492"/>
      <c r="K265" s="1492"/>
      <c r="L265" s="1492"/>
      <c r="M265" s="1492"/>
      <c r="N265" s="1492"/>
      <c r="O265" s="1492"/>
      <c r="P265" s="1492"/>
      <c r="Q265" s="1492"/>
      <c r="R265" s="1492"/>
      <c r="S265" s="1492"/>
      <c r="T265" s="1492"/>
      <c r="U265" s="1492"/>
      <c r="V265" s="1492"/>
      <c r="W265" s="1492"/>
      <c r="X265" s="1493"/>
      <c r="AS265" s="109"/>
      <c r="AT265" s="107"/>
    </row>
    <row r="266" spans="1:82" ht="15.75" customHeight="1">
      <c r="B266" s="1491"/>
      <c r="C266" s="1492"/>
      <c r="D266" s="1492"/>
      <c r="E266" s="1492"/>
      <c r="F266" s="1492"/>
      <c r="G266" s="1492"/>
      <c r="H266" s="1492"/>
      <c r="I266" s="1492"/>
      <c r="J266" s="1492"/>
      <c r="K266" s="1492"/>
      <c r="L266" s="1492"/>
      <c r="M266" s="1492"/>
      <c r="N266" s="1492"/>
      <c r="O266" s="1492"/>
      <c r="P266" s="1492"/>
      <c r="Q266" s="1492"/>
      <c r="R266" s="1492"/>
      <c r="S266" s="1492"/>
      <c r="T266" s="1492"/>
      <c r="U266" s="1492"/>
      <c r="V266" s="1492"/>
      <c r="W266" s="1492"/>
      <c r="X266" s="1493"/>
      <c r="AS266" s="109"/>
      <c r="AT266" s="107"/>
    </row>
    <row r="267" spans="1:82" ht="15.75" customHeight="1">
      <c r="B267" s="1491"/>
      <c r="C267" s="1492"/>
      <c r="D267" s="1492"/>
      <c r="E267" s="1492"/>
      <c r="F267" s="1492"/>
      <c r="G267" s="1492"/>
      <c r="H267" s="1492"/>
      <c r="I267" s="1492"/>
      <c r="J267" s="1492"/>
      <c r="K267" s="1492"/>
      <c r="L267" s="1492"/>
      <c r="M267" s="1492"/>
      <c r="N267" s="1492"/>
      <c r="O267" s="1492"/>
      <c r="P267" s="1492"/>
      <c r="Q267" s="1492"/>
      <c r="R267" s="1492"/>
      <c r="S267" s="1492"/>
      <c r="T267" s="1492"/>
      <c r="U267" s="1492"/>
      <c r="V267" s="1492"/>
      <c r="W267" s="1492"/>
      <c r="X267" s="1493"/>
      <c r="AS267" s="109"/>
      <c r="AT267" s="107"/>
    </row>
    <row r="268" spans="1:82">
      <c r="B268" s="1491"/>
      <c r="C268" s="1492"/>
      <c r="D268" s="1492"/>
      <c r="E268" s="1492"/>
      <c r="F268" s="1492"/>
      <c r="G268" s="1492"/>
      <c r="H268" s="1492"/>
      <c r="I268" s="1492"/>
      <c r="J268" s="1492"/>
      <c r="K268" s="1492"/>
      <c r="L268" s="1492"/>
      <c r="M268" s="1492"/>
      <c r="N268" s="1492"/>
      <c r="O268" s="1492"/>
      <c r="P268" s="1492"/>
      <c r="Q268" s="1492"/>
      <c r="R268" s="1492"/>
      <c r="S268" s="1492"/>
      <c r="T268" s="1492"/>
      <c r="U268" s="1492"/>
      <c r="V268" s="1492"/>
      <c r="W268" s="1492"/>
      <c r="X268" s="1493"/>
      <c r="AS268" s="109"/>
      <c r="AT268" s="107"/>
    </row>
    <row r="269" spans="1:82">
      <c r="B269" s="1494"/>
      <c r="C269" s="1495"/>
      <c r="D269" s="1495"/>
      <c r="E269" s="1495"/>
      <c r="F269" s="1495"/>
      <c r="G269" s="1495"/>
      <c r="H269" s="1495"/>
      <c r="I269" s="1495"/>
      <c r="J269" s="1495"/>
      <c r="K269" s="1495"/>
      <c r="L269" s="1495"/>
      <c r="M269" s="1495"/>
      <c r="N269" s="1495"/>
      <c r="O269" s="1495"/>
      <c r="P269" s="1495"/>
      <c r="Q269" s="1495"/>
      <c r="R269" s="1495"/>
      <c r="S269" s="1495"/>
      <c r="T269" s="1495"/>
      <c r="U269" s="1495"/>
      <c r="V269" s="1495"/>
      <c r="W269" s="1495"/>
      <c r="X269" s="1496"/>
      <c r="AS269" s="109"/>
      <c r="AT269" s="107"/>
    </row>
    <row r="270" spans="1:82" ht="15" customHeight="1">
      <c r="B270" s="498"/>
      <c r="C270" s="498"/>
      <c r="D270" s="498"/>
      <c r="E270" s="176"/>
      <c r="F270" s="176"/>
      <c r="G270" s="176"/>
      <c r="H270" s="176"/>
      <c r="I270" s="176"/>
      <c r="J270" s="176"/>
      <c r="K270" s="176"/>
      <c r="L270" s="176"/>
      <c r="M270" s="176"/>
      <c r="N270" s="176"/>
      <c r="O270" s="176"/>
      <c r="P270" s="176"/>
      <c r="Q270" s="176"/>
      <c r="R270" s="176"/>
      <c r="S270" s="176"/>
      <c r="T270" s="176"/>
      <c r="U270" s="176"/>
      <c r="V270" s="176"/>
      <c r="W270" s="176"/>
      <c r="X270" s="176"/>
      <c r="AS270" s="109"/>
      <c r="AT270" s="107"/>
    </row>
    <row r="271" spans="1:82" ht="15" customHeight="1">
      <c r="B271" s="498" t="s">
        <v>436</v>
      </c>
      <c r="C271" s="498"/>
      <c r="D271" s="498"/>
      <c r="E271" s="176"/>
      <c r="F271" s="176"/>
      <c r="G271" s="176"/>
      <c r="H271" s="176"/>
      <c r="I271" s="176"/>
      <c r="J271" s="176"/>
      <c r="K271" s="176"/>
      <c r="L271" s="176"/>
      <c r="M271" s="176"/>
      <c r="N271" s="176"/>
      <c r="O271" s="176"/>
      <c r="P271" s="176"/>
      <c r="Q271" s="176"/>
      <c r="R271" s="176"/>
      <c r="S271" s="176"/>
      <c r="T271" s="176"/>
      <c r="U271" s="176"/>
      <c r="V271" s="176"/>
      <c r="W271" s="176"/>
      <c r="X271" s="176"/>
      <c r="AS271" s="109"/>
      <c r="AT271" s="107"/>
    </row>
    <row r="272" spans="1:82">
      <c r="B272" s="569" t="s">
        <v>1684</v>
      </c>
      <c r="C272" s="498"/>
      <c r="D272" s="498"/>
      <c r="E272" s="176"/>
      <c r="F272" s="176"/>
      <c r="G272" s="176"/>
      <c r="H272" s="176"/>
      <c r="I272" s="498"/>
      <c r="J272" s="176"/>
      <c r="K272" s="176"/>
      <c r="L272" s="176"/>
      <c r="M272" s="176"/>
      <c r="N272" s="176"/>
      <c r="O272" s="176"/>
      <c r="P272" s="176"/>
      <c r="Q272" s="176"/>
      <c r="R272" s="176"/>
      <c r="S272" s="176"/>
      <c r="T272" s="176"/>
      <c r="U272" s="176"/>
      <c r="V272" s="176"/>
      <c r="W272" s="176"/>
      <c r="X272" s="176"/>
      <c r="AS272" s="109"/>
      <c r="AT272" s="107"/>
    </row>
    <row r="273" spans="2:64">
      <c r="B273" s="498"/>
      <c r="C273" s="498"/>
      <c r="D273" s="498"/>
      <c r="E273" s="176"/>
      <c r="F273" s="176"/>
      <c r="G273" s="176"/>
      <c r="H273" s="176"/>
      <c r="I273" s="176"/>
      <c r="J273" s="176"/>
      <c r="K273" s="176"/>
      <c r="L273" s="176"/>
      <c r="M273" s="176"/>
      <c r="N273" s="176"/>
      <c r="O273" s="176"/>
      <c r="P273" s="176"/>
      <c r="Q273" s="176"/>
      <c r="R273" s="176"/>
      <c r="S273" s="176"/>
      <c r="T273" s="176"/>
      <c r="U273" s="176"/>
      <c r="V273" s="176"/>
      <c r="W273" s="176"/>
      <c r="X273" s="176"/>
      <c r="AS273" s="109"/>
      <c r="AT273" s="107"/>
    </row>
    <row r="274" spans="2:64">
      <c r="AS274" s="109"/>
      <c r="AT274" s="107"/>
    </row>
    <row r="275" spans="2:64" ht="15" customHeight="1">
      <c r="AS275" s="109"/>
      <c r="AT275" s="107"/>
    </row>
    <row r="276" spans="2:64" ht="15" customHeight="1">
      <c r="AS276" s="109"/>
      <c r="AT276" s="107"/>
    </row>
    <row r="277" spans="2:64" ht="15" customHeight="1">
      <c r="AS277" s="109"/>
      <c r="AT277" s="107"/>
    </row>
    <row r="278" spans="2:64">
      <c r="B278" s="105" t="s">
        <v>437</v>
      </c>
      <c r="AN278" s="18" t="s">
        <v>496</v>
      </c>
      <c r="AO278" s="244"/>
      <c r="AP278" s="18"/>
      <c r="AQ278" s="18"/>
      <c r="AS278" s="109"/>
      <c r="AT278" s="107"/>
    </row>
    <row r="279" spans="2:64">
      <c r="V279" s="65" t="s">
        <v>1729</v>
      </c>
      <c r="AS279" s="109"/>
      <c r="AT279" s="107"/>
      <c r="BL279" s="82"/>
    </row>
    <row r="280" spans="2:64">
      <c r="B280" s="207" t="s">
        <v>1731</v>
      </c>
      <c r="C280" s="974"/>
      <c r="D280" s="68" t="s">
        <v>1732</v>
      </c>
      <c r="E280" s="55"/>
      <c r="F280" s="55"/>
      <c r="G280" s="55"/>
      <c r="H280" s="55"/>
      <c r="I280" s="55"/>
      <c r="J280" s="55"/>
      <c r="K280" s="166" t="s">
        <v>1733</v>
      </c>
      <c r="L280" s="55"/>
      <c r="M280" s="55"/>
      <c r="N280" s="55"/>
      <c r="O280" s="55"/>
      <c r="P280" s="55"/>
      <c r="Q280" s="55"/>
      <c r="R280" s="55"/>
      <c r="S280" s="55"/>
      <c r="T280" s="55"/>
      <c r="U280" s="55"/>
      <c r="V280" s="979"/>
      <c r="W280" s="982" t="str">
        <f ca="1">U5</f>
        <v>段階1</v>
      </c>
      <c r="X280" s="979"/>
      <c r="AS280" s="109"/>
      <c r="AT280" s="107"/>
    </row>
    <row r="281" spans="2:64">
      <c r="B281" s="211"/>
      <c r="C281" s="975"/>
      <c r="D281" s="64" t="s">
        <v>1734</v>
      </c>
      <c r="E281" s="149"/>
      <c r="F281" s="149"/>
      <c r="G281" s="149"/>
      <c r="H281" s="149"/>
      <c r="I281" s="149"/>
      <c r="J281" s="149"/>
      <c r="K281" s="171" t="s">
        <v>1735</v>
      </c>
      <c r="L281" s="77"/>
      <c r="M281" s="77"/>
      <c r="N281" s="77"/>
      <c r="O281" s="77"/>
      <c r="P281" s="77"/>
      <c r="Q281" s="77"/>
      <c r="R281" s="77"/>
      <c r="S281" s="77"/>
      <c r="T281" s="77"/>
      <c r="U281" s="77"/>
      <c r="V281" s="978"/>
      <c r="W281" s="983" t="str">
        <f ca="1">U17</f>
        <v>段階1</v>
      </c>
      <c r="X281" s="978"/>
      <c r="AS281" s="109"/>
      <c r="AT281" s="107"/>
    </row>
    <row r="282" spans="2:64">
      <c r="B282" s="211"/>
      <c r="C282" s="975"/>
      <c r="D282" s="64"/>
      <c r="E282" s="149"/>
      <c r="F282" s="149"/>
      <c r="G282" s="149"/>
      <c r="H282" s="149"/>
      <c r="I282" s="149"/>
      <c r="J282" s="149"/>
      <c r="K282" s="170" t="s">
        <v>1736</v>
      </c>
      <c r="L282" s="149"/>
      <c r="M282" s="149"/>
      <c r="N282" s="149"/>
      <c r="O282" s="149"/>
      <c r="P282" s="149"/>
      <c r="Q282" s="149"/>
      <c r="R282" s="149"/>
      <c r="S282" s="149"/>
      <c r="T282" s="149"/>
      <c r="U282" s="149"/>
      <c r="V282" s="149"/>
      <c r="W282" s="982" t="str">
        <f ca="1">U29</f>
        <v>段階1</v>
      </c>
      <c r="X282" s="979"/>
      <c r="AS282" s="109"/>
      <c r="AT282" s="107"/>
    </row>
    <row r="283" spans="2:64">
      <c r="B283" s="211"/>
      <c r="C283" s="975"/>
      <c r="D283" s="66"/>
      <c r="E283" s="77"/>
      <c r="F283" s="77"/>
      <c r="G283" s="77"/>
      <c r="H283" s="77"/>
      <c r="I283" s="77"/>
      <c r="J283" s="978"/>
      <c r="K283" s="166" t="s">
        <v>1737</v>
      </c>
      <c r="L283" s="55"/>
      <c r="M283" s="55"/>
      <c r="N283" s="55"/>
      <c r="O283" s="55"/>
      <c r="P283" s="55"/>
      <c r="Q283" s="55"/>
      <c r="R283" s="55"/>
      <c r="S283" s="55"/>
      <c r="T283" s="55"/>
      <c r="U283" s="55"/>
      <c r="V283" s="979"/>
      <c r="W283" s="982" t="str">
        <f ca="1">U37</f>
        <v>段階1</v>
      </c>
      <c r="X283" s="979"/>
      <c r="AS283" s="109"/>
      <c r="AT283" s="107"/>
    </row>
    <row r="284" spans="2:64">
      <c r="B284" s="211"/>
      <c r="C284" s="975"/>
      <c r="D284" s="68" t="s">
        <v>1738</v>
      </c>
      <c r="E284" s="55"/>
      <c r="F284" s="55"/>
      <c r="G284" s="55"/>
      <c r="H284" s="55"/>
      <c r="I284" s="55"/>
      <c r="J284" s="979"/>
      <c r="K284" s="170" t="s">
        <v>1739</v>
      </c>
      <c r="L284" s="149"/>
      <c r="M284" s="149"/>
      <c r="N284" s="149"/>
      <c r="O284" s="149"/>
      <c r="P284" s="149"/>
      <c r="Q284" s="149"/>
      <c r="R284" s="149"/>
      <c r="S284" s="149"/>
      <c r="T284" s="149"/>
      <c r="U284" s="149"/>
      <c r="V284" s="149"/>
      <c r="W284" s="982" t="str">
        <f ca="1">U46</f>
        <v>段階1</v>
      </c>
      <c r="X284" s="979"/>
      <c r="AS284" s="109"/>
      <c r="AT284" s="107"/>
    </row>
    <row r="285" spans="2:64">
      <c r="B285" s="211"/>
      <c r="C285" s="975"/>
      <c r="D285" s="68" t="s">
        <v>1740</v>
      </c>
      <c r="E285" s="55"/>
      <c r="F285" s="55"/>
      <c r="G285" s="55"/>
      <c r="H285" s="55"/>
      <c r="I285" s="55"/>
      <c r="J285" s="979"/>
      <c r="K285" s="166" t="s">
        <v>1741</v>
      </c>
      <c r="L285" s="55"/>
      <c r="M285" s="55"/>
      <c r="N285" s="55"/>
      <c r="O285" s="55"/>
      <c r="P285" s="55"/>
      <c r="Q285" s="55"/>
      <c r="R285" s="55"/>
      <c r="S285" s="55"/>
      <c r="T285" s="55"/>
      <c r="U285" s="55"/>
      <c r="V285" s="979"/>
      <c r="W285" s="982" t="str">
        <f ca="1">U84</f>
        <v>段階1</v>
      </c>
      <c r="X285" s="979"/>
    </row>
    <row r="286" spans="2:64">
      <c r="B286" s="976"/>
      <c r="C286" s="977"/>
      <c r="D286" s="66" t="s">
        <v>1742</v>
      </c>
      <c r="E286" s="77"/>
      <c r="F286" s="77"/>
      <c r="G286" s="77"/>
      <c r="H286" s="77"/>
      <c r="I286" s="77"/>
      <c r="J286" s="77"/>
      <c r="K286" s="171" t="s">
        <v>1711</v>
      </c>
      <c r="L286" s="77"/>
      <c r="M286" s="77"/>
      <c r="N286" s="77"/>
      <c r="O286" s="77"/>
      <c r="P286" s="77"/>
      <c r="Q286" s="77"/>
      <c r="R286" s="77"/>
      <c r="S286" s="77"/>
      <c r="T286" s="77"/>
      <c r="U286" s="77"/>
      <c r="V286" s="77"/>
      <c r="W286" s="982" t="str">
        <f ca="1">U97</f>
        <v>段階1</v>
      </c>
      <c r="X286" s="979"/>
    </row>
    <row r="287" spans="2:64">
      <c r="B287" s="211" t="s">
        <v>1743</v>
      </c>
      <c r="C287" s="975"/>
      <c r="D287" s="67" t="s">
        <v>1744</v>
      </c>
      <c r="E287" s="76"/>
      <c r="F287" s="76"/>
      <c r="G287" s="76"/>
      <c r="H287" s="76"/>
      <c r="I287" s="76"/>
      <c r="J287" s="980"/>
      <c r="K287" s="170" t="s">
        <v>1745</v>
      </c>
      <c r="L287" s="149"/>
      <c r="M287" s="149"/>
      <c r="N287" s="149"/>
      <c r="O287" s="149"/>
      <c r="P287" s="149"/>
      <c r="Q287" s="149"/>
      <c r="R287" s="149"/>
      <c r="S287" s="149"/>
      <c r="T287" s="149"/>
      <c r="U287" s="149"/>
      <c r="V287" s="149"/>
      <c r="W287" s="983" t="str">
        <f ca="1">U113</f>
        <v>段階1</v>
      </c>
      <c r="X287" s="979"/>
    </row>
    <row r="288" spans="2:64">
      <c r="B288" s="211"/>
      <c r="C288" s="975"/>
      <c r="D288" s="66"/>
      <c r="E288" s="77"/>
      <c r="F288" s="77"/>
      <c r="G288" s="77"/>
      <c r="H288" s="77"/>
      <c r="I288" s="77"/>
      <c r="J288" s="978"/>
      <c r="K288" s="166" t="s">
        <v>1712</v>
      </c>
      <c r="L288" s="55"/>
      <c r="M288" s="55"/>
      <c r="N288" s="55"/>
      <c r="O288" s="55"/>
      <c r="P288" s="55"/>
      <c r="Q288" s="55"/>
      <c r="R288" s="55"/>
      <c r="S288" s="55"/>
      <c r="T288" s="55"/>
      <c r="U288" s="55"/>
      <c r="V288" s="979"/>
      <c r="W288" s="982" t="str">
        <f ca="1">U124</f>
        <v>段階1</v>
      </c>
      <c r="X288" s="979"/>
    </row>
    <row r="289" spans="2:24">
      <c r="B289" s="211"/>
      <c r="C289" s="975"/>
      <c r="D289" s="67" t="s">
        <v>1746</v>
      </c>
      <c r="E289" s="76"/>
      <c r="F289" s="76"/>
      <c r="G289" s="76"/>
      <c r="H289" s="76"/>
      <c r="I289" s="76"/>
      <c r="J289" s="980"/>
      <c r="K289" s="170" t="s">
        <v>1747</v>
      </c>
      <c r="L289" s="149"/>
      <c r="M289" s="149"/>
      <c r="N289" s="149"/>
      <c r="O289" s="149"/>
      <c r="P289" s="149"/>
      <c r="Q289" s="149"/>
      <c r="R289" s="149"/>
      <c r="S289" s="149"/>
      <c r="T289" s="149"/>
      <c r="U289" s="149"/>
      <c r="V289" s="149"/>
      <c r="W289" s="982" t="str">
        <f ca="1">U131</f>
        <v>段階1</v>
      </c>
      <c r="X289" s="979"/>
    </row>
    <row r="290" spans="2:24">
      <c r="B290" s="211"/>
      <c r="C290" s="975"/>
      <c r="D290" s="66"/>
      <c r="E290" s="77"/>
      <c r="F290" s="77"/>
      <c r="G290" s="77"/>
      <c r="H290" s="77"/>
      <c r="I290" s="77"/>
      <c r="J290" s="978"/>
      <c r="K290" s="166" t="s">
        <v>1748</v>
      </c>
      <c r="L290" s="55"/>
      <c r="M290" s="55"/>
      <c r="N290" s="55"/>
      <c r="O290" s="55"/>
      <c r="P290" s="55"/>
      <c r="Q290" s="55"/>
      <c r="R290" s="55"/>
      <c r="S290" s="55"/>
      <c r="T290" s="55"/>
      <c r="U290" s="55"/>
      <c r="V290" s="979"/>
      <c r="W290" s="982" t="str">
        <f ca="1">U136</f>
        <v>段階1</v>
      </c>
      <c r="X290" s="979"/>
    </row>
    <row r="291" spans="2:24">
      <c r="B291" s="211"/>
      <c r="C291" s="975"/>
      <c r="D291" s="67" t="s">
        <v>1749</v>
      </c>
      <c r="E291" s="76"/>
      <c r="F291" s="76"/>
      <c r="G291" s="76"/>
      <c r="H291" s="76"/>
      <c r="I291" s="76"/>
      <c r="J291" s="980"/>
      <c r="K291" s="170" t="s">
        <v>1750</v>
      </c>
      <c r="L291" s="149"/>
      <c r="M291" s="149"/>
      <c r="N291" s="149"/>
      <c r="O291" s="149"/>
      <c r="P291" s="149"/>
      <c r="Q291" s="149"/>
      <c r="R291" s="149"/>
      <c r="S291" s="149"/>
      <c r="T291" s="149"/>
      <c r="U291" s="149"/>
      <c r="V291" s="149"/>
      <c r="W291" s="982" t="str">
        <f ca="1">U141</f>
        <v>段階1</v>
      </c>
      <c r="X291" s="979"/>
    </row>
    <row r="292" spans="2:24">
      <c r="B292" s="211"/>
      <c r="C292" s="975"/>
      <c r="D292" s="64"/>
      <c r="E292" s="149"/>
      <c r="F292" s="149"/>
      <c r="G292" s="149"/>
      <c r="H292" s="149"/>
      <c r="I292" s="149"/>
      <c r="J292" s="981"/>
      <c r="K292" s="166" t="s">
        <v>1751</v>
      </c>
      <c r="L292" s="55"/>
      <c r="M292" s="55"/>
      <c r="N292" s="55"/>
      <c r="O292" s="55"/>
      <c r="P292" s="55"/>
      <c r="Q292" s="55"/>
      <c r="R292" s="55"/>
      <c r="S292" s="55"/>
      <c r="T292" s="55"/>
      <c r="U292" s="55"/>
      <c r="V292" s="979"/>
      <c r="W292" s="982" t="str">
        <f ca="1">U155</f>
        <v>段階1</v>
      </c>
      <c r="X292" s="979"/>
    </row>
    <row r="293" spans="2:24">
      <c r="B293" s="211"/>
      <c r="C293" s="975"/>
      <c r="D293" s="66"/>
      <c r="E293" s="77"/>
      <c r="F293" s="77"/>
      <c r="G293" s="77"/>
      <c r="H293" s="77"/>
      <c r="I293" s="77"/>
      <c r="J293" s="978"/>
      <c r="K293" s="166" t="s">
        <v>1752</v>
      </c>
      <c r="L293" s="55"/>
      <c r="M293" s="55"/>
      <c r="N293" s="55"/>
      <c r="O293" s="55"/>
      <c r="P293" s="55"/>
      <c r="Q293" s="55"/>
      <c r="R293" s="55"/>
      <c r="S293" s="55"/>
      <c r="T293" s="55"/>
      <c r="U293" s="55"/>
      <c r="V293" s="979"/>
      <c r="W293" s="982" t="str">
        <f ca="1">U166</f>
        <v>段階1</v>
      </c>
      <c r="X293" s="979"/>
    </row>
    <row r="294" spans="2:24">
      <c r="B294" s="976"/>
      <c r="C294" s="977"/>
      <c r="D294" s="68" t="s">
        <v>1753</v>
      </c>
      <c r="E294" s="55"/>
      <c r="F294" s="55"/>
      <c r="G294" s="55"/>
      <c r="H294" s="55"/>
      <c r="I294" s="55"/>
      <c r="J294" s="979"/>
      <c r="K294" s="171" t="s">
        <v>1713</v>
      </c>
      <c r="L294" s="77"/>
      <c r="M294" s="77"/>
      <c r="N294" s="77"/>
      <c r="O294" s="77"/>
      <c r="P294" s="77"/>
      <c r="Q294" s="77"/>
      <c r="R294" s="77"/>
      <c r="S294" s="77"/>
      <c r="T294" s="77"/>
      <c r="U294" s="77"/>
      <c r="V294" s="978"/>
      <c r="W294" s="982" t="str">
        <f ca="1">U174</f>
        <v>段階1</v>
      </c>
      <c r="X294" s="979"/>
    </row>
    <row r="295" spans="2:24">
      <c r="B295" s="211" t="s">
        <v>1754</v>
      </c>
      <c r="C295" s="975"/>
      <c r="D295" s="68" t="s">
        <v>1755</v>
      </c>
      <c r="E295" s="55"/>
      <c r="F295" s="55"/>
      <c r="G295" s="55"/>
      <c r="H295" s="55"/>
      <c r="I295" s="55"/>
      <c r="J295" s="55"/>
      <c r="K295" s="166" t="s">
        <v>1714</v>
      </c>
      <c r="L295" s="55"/>
      <c r="M295" s="55"/>
      <c r="N295" s="55"/>
      <c r="O295" s="55"/>
      <c r="P295" s="55"/>
      <c r="Q295" s="55"/>
      <c r="R295" s="55"/>
      <c r="S295" s="55"/>
      <c r="T295" s="55"/>
      <c r="U295" s="55"/>
      <c r="V295" s="55"/>
      <c r="W295" s="982" t="str">
        <f ca="1">U181</f>
        <v>段階1</v>
      </c>
      <c r="X295" s="979"/>
    </row>
    <row r="296" spans="2:24">
      <c r="B296" s="211"/>
      <c r="C296" s="975"/>
      <c r="D296" s="64" t="s">
        <v>1756</v>
      </c>
      <c r="E296" s="149"/>
      <c r="F296" s="149"/>
      <c r="G296" s="149"/>
      <c r="H296" s="149"/>
      <c r="I296" s="149"/>
      <c r="J296" s="149"/>
      <c r="K296" s="170" t="s">
        <v>1757</v>
      </c>
      <c r="L296" s="149"/>
      <c r="M296" s="149"/>
      <c r="N296" s="149"/>
      <c r="O296" s="149"/>
      <c r="P296" s="149"/>
      <c r="Q296" s="149"/>
      <c r="R296" s="149"/>
      <c r="S296" s="149"/>
      <c r="T296" s="149"/>
      <c r="U296" s="149"/>
      <c r="V296" s="149"/>
      <c r="W296" s="983" t="str">
        <f ca="1">U186</f>
        <v>段階1</v>
      </c>
      <c r="X296" s="979"/>
    </row>
    <row r="297" spans="2:24">
      <c r="B297" s="211"/>
      <c r="C297" s="975"/>
      <c r="D297" s="64"/>
      <c r="E297" s="149"/>
      <c r="F297" s="149"/>
      <c r="G297" s="149"/>
      <c r="H297" s="149"/>
      <c r="I297" s="149"/>
      <c r="J297" s="149"/>
      <c r="K297" s="166" t="s">
        <v>1758</v>
      </c>
      <c r="L297" s="55"/>
      <c r="M297" s="55"/>
      <c r="N297" s="55"/>
      <c r="O297" s="55"/>
      <c r="P297" s="55"/>
      <c r="Q297" s="55"/>
      <c r="R297" s="55"/>
      <c r="S297" s="55"/>
      <c r="T297" s="55"/>
      <c r="U297" s="55"/>
      <c r="V297" s="979"/>
      <c r="W297" s="982" t="str">
        <f ca="1">U193</f>
        <v>段階1</v>
      </c>
      <c r="X297" s="979"/>
    </row>
    <row r="298" spans="2:24">
      <c r="B298" s="211"/>
      <c r="C298" s="975"/>
      <c r="D298" s="64"/>
      <c r="E298" s="149"/>
      <c r="F298" s="149"/>
      <c r="G298" s="149"/>
      <c r="H298" s="149"/>
      <c r="I298" s="149"/>
      <c r="J298" s="149"/>
      <c r="K298" s="170" t="s">
        <v>1715</v>
      </c>
      <c r="L298" s="149"/>
      <c r="M298" s="149"/>
      <c r="N298" s="149"/>
      <c r="O298" s="149"/>
      <c r="P298" s="149"/>
      <c r="Q298" s="149"/>
      <c r="R298" s="149"/>
      <c r="S298" s="149"/>
      <c r="T298" s="149"/>
      <c r="U298" s="149"/>
      <c r="V298" s="149"/>
      <c r="W298" s="982" t="str">
        <f ca="1">U205</f>
        <v>段階1</v>
      </c>
      <c r="X298" s="979"/>
    </row>
    <row r="299" spans="2:24">
      <c r="B299" s="211"/>
      <c r="C299" s="975"/>
      <c r="D299" s="64"/>
      <c r="E299" s="149"/>
      <c r="F299" s="149"/>
      <c r="G299" s="149"/>
      <c r="H299" s="149"/>
      <c r="I299" s="149"/>
      <c r="J299" s="149"/>
      <c r="K299" s="166" t="s">
        <v>1716</v>
      </c>
      <c r="L299" s="55"/>
      <c r="M299" s="55"/>
      <c r="N299" s="55"/>
      <c r="O299" s="55"/>
      <c r="P299" s="55"/>
      <c r="Q299" s="55"/>
      <c r="R299" s="55"/>
      <c r="S299" s="55"/>
      <c r="T299" s="55"/>
      <c r="U299" s="55"/>
      <c r="V299" s="979"/>
      <c r="W299" s="982" t="str">
        <f ca="1">U213</f>
        <v>段階1</v>
      </c>
      <c r="X299" s="979"/>
    </row>
    <row r="300" spans="2:24">
      <c r="B300" s="976"/>
      <c r="C300" s="977"/>
      <c r="D300" s="66"/>
      <c r="E300" s="77"/>
      <c r="F300" s="77"/>
      <c r="G300" s="77"/>
      <c r="H300" s="77"/>
      <c r="I300" s="77"/>
      <c r="J300" s="77"/>
      <c r="K300" s="171" t="s">
        <v>1717</v>
      </c>
      <c r="L300" s="77"/>
      <c r="M300" s="77"/>
      <c r="N300" s="77"/>
      <c r="O300" s="77"/>
      <c r="P300" s="77"/>
      <c r="Q300" s="77"/>
      <c r="R300" s="77"/>
      <c r="S300" s="77"/>
      <c r="T300" s="77"/>
      <c r="U300" s="77"/>
      <c r="V300" s="77"/>
      <c r="W300" s="982" t="str">
        <f ca="1">U219</f>
        <v>段階1</v>
      </c>
      <c r="X300" s="979"/>
    </row>
    <row r="301" spans="2:24">
      <c r="B301" s="211" t="s">
        <v>1761</v>
      </c>
      <c r="C301" s="975"/>
      <c r="D301" s="64" t="s">
        <v>1762</v>
      </c>
      <c r="E301" s="149"/>
      <c r="F301" s="149"/>
      <c r="G301" s="149"/>
      <c r="H301" s="149"/>
      <c r="I301" s="149"/>
      <c r="J301" s="149"/>
      <c r="K301" s="170" t="s">
        <v>1763</v>
      </c>
      <c r="L301" s="149"/>
      <c r="M301" s="149"/>
      <c r="N301" s="149"/>
      <c r="O301" s="149"/>
      <c r="P301" s="149"/>
      <c r="Q301" s="149"/>
      <c r="R301" s="149"/>
      <c r="S301" s="149"/>
      <c r="T301" s="149"/>
      <c r="U301" s="149"/>
      <c r="V301" s="149"/>
      <c r="W301" s="983" t="str">
        <f ca="1">U228</f>
        <v>段階1</v>
      </c>
      <c r="X301" s="978"/>
    </row>
    <row r="302" spans="2:24">
      <c r="B302" s="211"/>
      <c r="C302" s="341"/>
      <c r="D302" s="64"/>
      <c r="E302" s="149"/>
      <c r="F302" s="149"/>
      <c r="G302" s="149"/>
      <c r="H302" s="149"/>
      <c r="I302" s="149"/>
      <c r="J302" s="149"/>
      <c r="K302" s="166" t="s">
        <v>1764</v>
      </c>
      <c r="L302" s="55"/>
      <c r="M302" s="55"/>
      <c r="N302" s="55"/>
      <c r="O302" s="55"/>
      <c r="P302" s="55"/>
      <c r="Q302" s="55"/>
      <c r="R302" s="55"/>
      <c r="S302" s="55"/>
      <c r="T302" s="55"/>
      <c r="U302" s="55"/>
      <c r="V302" s="979"/>
      <c r="W302" s="982" t="str">
        <f ca="1">U234</f>
        <v>段階1</v>
      </c>
      <c r="X302" s="979"/>
    </row>
    <row r="303" spans="2:24">
      <c r="B303" s="211"/>
      <c r="C303" s="341"/>
      <c r="D303" s="64"/>
      <c r="E303" s="149"/>
      <c r="F303" s="149"/>
      <c r="G303" s="149"/>
      <c r="H303" s="149"/>
      <c r="I303" s="149"/>
      <c r="J303" s="149"/>
      <c r="K303" s="166" t="s">
        <v>1718</v>
      </c>
      <c r="L303" s="55"/>
      <c r="M303" s="55"/>
      <c r="N303" s="55"/>
      <c r="O303" s="55"/>
      <c r="P303" s="55"/>
      <c r="Q303" s="55"/>
      <c r="R303" s="55"/>
      <c r="S303" s="55"/>
      <c r="T303" s="55"/>
      <c r="U303" s="55"/>
      <c r="V303" s="979"/>
      <c r="W303" s="982" t="str">
        <f ca="1">U245</f>
        <v>段階1</v>
      </c>
      <c r="X303" s="979"/>
    </row>
    <row r="304" spans="2:24">
      <c r="B304" s="976"/>
      <c r="C304" s="409"/>
      <c r="D304" s="66"/>
      <c r="E304" s="77"/>
      <c r="F304" s="77"/>
      <c r="G304" s="77"/>
      <c r="H304" s="77"/>
      <c r="I304" s="77"/>
      <c r="J304" s="77"/>
      <c r="K304" s="171" t="s">
        <v>1765</v>
      </c>
      <c r="L304" s="77"/>
      <c r="M304" s="77"/>
      <c r="N304" s="77"/>
      <c r="O304" s="77"/>
      <c r="P304" s="77"/>
      <c r="Q304" s="77"/>
      <c r="R304" s="77"/>
      <c r="S304" s="77"/>
      <c r="T304" s="77"/>
      <c r="U304" s="77"/>
      <c r="V304" s="77"/>
      <c r="W304" s="982" t="str">
        <f ca="1">U255</f>
        <v>段階1</v>
      </c>
      <c r="X304" s="979"/>
    </row>
    <row r="306" spans="3:14">
      <c r="C306" s="45" t="s">
        <v>1728</v>
      </c>
    </row>
    <row r="307" spans="3:14">
      <c r="D307" s="166"/>
      <c r="E307" s="55"/>
      <c r="F307" s="166"/>
      <c r="G307" s="55" t="s">
        <v>1727</v>
      </c>
      <c r="H307" s="55"/>
      <c r="I307" s="55" t="s">
        <v>1725</v>
      </c>
      <c r="J307" s="979"/>
      <c r="K307" s="1483" t="s">
        <v>1724</v>
      </c>
      <c r="L307" s="1483"/>
      <c r="M307" s="979"/>
    </row>
    <row r="308" spans="3:14">
      <c r="D308" s="170" t="s">
        <v>1719</v>
      </c>
      <c r="E308" s="149"/>
      <c r="F308" s="170"/>
      <c r="G308" s="149">
        <f ca="1">COUNTIF(W280:W304,D308)</f>
        <v>0</v>
      </c>
      <c r="H308" s="985" t="s">
        <v>1722</v>
      </c>
      <c r="I308" s="149">
        <f ca="1">25-G311</f>
        <v>25</v>
      </c>
      <c r="J308" s="981"/>
      <c r="K308" s="1481">
        <f ca="1">G308/I308*100</f>
        <v>0</v>
      </c>
      <c r="L308" s="1481"/>
      <c r="M308" s="981" t="s">
        <v>1726</v>
      </c>
    </row>
    <row r="309" spans="3:14">
      <c r="D309" s="166" t="s">
        <v>1720</v>
      </c>
      <c r="E309" s="55"/>
      <c r="F309" s="166"/>
      <c r="G309" s="55">
        <f ca="1">COUNTIF(W280:W304,D309)</f>
        <v>0</v>
      </c>
      <c r="H309" s="987" t="s">
        <v>1722</v>
      </c>
      <c r="I309" s="55">
        <f ca="1">25-G311</f>
        <v>25</v>
      </c>
      <c r="J309" s="979"/>
      <c r="K309" s="1458">
        <f ca="1">G309/I309*100</f>
        <v>0</v>
      </c>
      <c r="L309" s="1458"/>
      <c r="M309" s="979" t="s">
        <v>1726</v>
      </c>
    </row>
    <row r="310" spans="3:14">
      <c r="D310" s="171" t="s">
        <v>1721</v>
      </c>
      <c r="E310" s="77"/>
      <c r="F310" s="171"/>
      <c r="G310" s="77">
        <f ca="1">COUNTIF(W280:W304,D310)</f>
        <v>25</v>
      </c>
      <c r="H310" s="986" t="s">
        <v>1722</v>
      </c>
      <c r="I310" s="77">
        <f ca="1">25-G311</f>
        <v>25</v>
      </c>
      <c r="J310" s="978"/>
      <c r="K310" s="1456">
        <f ca="1">G310/I310*100</f>
        <v>100</v>
      </c>
      <c r="L310" s="1456"/>
      <c r="M310" s="978" t="s">
        <v>1726</v>
      </c>
    </row>
    <row r="311" spans="3:14">
      <c r="D311" s="973" t="s">
        <v>1723</v>
      </c>
      <c r="G311" s="65">
        <f ca="1">25-(G308+G309+G310)</f>
        <v>0</v>
      </c>
      <c r="I311" s="984"/>
      <c r="M311" s="1482"/>
      <c r="N311" s="1482"/>
    </row>
  </sheetData>
  <sheetProtection password="A63B" sheet="1" objects="1" scenarios="1"/>
  <mergeCells count="404">
    <mergeCell ref="W53:X53"/>
    <mergeCell ref="W54:X54"/>
    <mergeCell ref="W55:X55"/>
    <mergeCell ref="W56:X56"/>
    <mergeCell ref="B16:X16"/>
    <mergeCell ref="P17:T17"/>
    <mergeCell ref="BI4:CD4"/>
    <mergeCell ref="Q7:R7"/>
    <mergeCell ref="E8:G8"/>
    <mergeCell ref="H8:I8"/>
    <mergeCell ref="N7:P7"/>
    <mergeCell ref="E9:G9"/>
    <mergeCell ref="H9:I9"/>
    <mergeCell ref="E10:G10"/>
    <mergeCell ref="H10:I10"/>
    <mergeCell ref="E6:I6"/>
    <mergeCell ref="E7:G7"/>
    <mergeCell ref="H7:I7"/>
    <mergeCell ref="J7:M7"/>
    <mergeCell ref="B19:D19"/>
    <mergeCell ref="B21:D21"/>
    <mergeCell ref="P29:T29"/>
    <mergeCell ref="U29:X29"/>
    <mergeCell ref="F20:X20"/>
    <mergeCell ref="B236:D236"/>
    <mergeCell ref="B235:D235"/>
    <mergeCell ref="S2:X2"/>
    <mergeCell ref="B3:X3"/>
    <mergeCell ref="B4:X4"/>
    <mergeCell ref="P5:T5"/>
    <mergeCell ref="U5:X5"/>
    <mergeCell ref="B6:D6"/>
    <mergeCell ref="E14:G14"/>
    <mergeCell ref="H14:I14"/>
    <mergeCell ref="E25:G25"/>
    <mergeCell ref="H25:I25"/>
    <mergeCell ref="U17:X17"/>
    <mergeCell ref="E11:G11"/>
    <mergeCell ref="H11:I11"/>
    <mergeCell ref="E12:G12"/>
    <mergeCell ref="H12:I12"/>
    <mergeCell ref="E13:G13"/>
    <mergeCell ref="H13:I13"/>
    <mergeCell ref="B22:D22"/>
    <mergeCell ref="E23:G23"/>
    <mergeCell ref="H23:I23"/>
    <mergeCell ref="B24:X24"/>
    <mergeCell ref="B20:D20"/>
    <mergeCell ref="H22:X22"/>
    <mergeCell ref="F22:G22"/>
    <mergeCell ref="B30:D30"/>
    <mergeCell ref="E30:G30"/>
    <mergeCell ref="H30:I30"/>
    <mergeCell ref="J30:N30"/>
    <mergeCell ref="P30:R30"/>
    <mergeCell ref="S30:T30"/>
    <mergeCell ref="S26:T26"/>
    <mergeCell ref="E27:G27"/>
    <mergeCell ref="H27:I27"/>
    <mergeCell ref="J27:O27"/>
    <mergeCell ref="P27:R27"/>
    <mergeCell ref="S27:T27"/>
    <mergeCell ref="E26:G26"/>
    <mergeCell ref="H26:I26"/>
    <mergeCell ref="J26:O26"/>
    <mergeCell ref="P26:R26"/>
    <mergeCell ref="S31:T31"/>
    <mergeCell ref="E32:G32"/>
    <mergeCell ref="H32:I32"/>
    <mergeCell ref="K32:L32"/>
    <mergeCell ref="M32:N32"/>
    <mergeCell ref="P32:R32"/>
    <mergeCell ref="S32:T32"/>
    <mergeCell ref="B31:D31"/>
    <mergeCell ref="E31:G31"/>
    <mergeCell ref="H31:I31"/>
    <mergeCell ref="K31:L31"/>
    <mergeCell ref="M31:N31"/>
    <mergeCell ref="P31:R31"/>
    <mergeCell ref="E34:N34"/>
    <mergeCell ref="P35:R35"/>
    <mergeCell ref="S35:T35"/>
    <mergeCell ref="P37:T37"/>
    <mergeCell ref="U37:X37"/>
    <mergeCell ref="B38:D38"/>
    <mergeCell ref="E33:G33"/>
    <mergeCell ref="H33:I33"/>
    <mergeCell ref="K33:L33"/>
    <mergeCell ref="M33:N33"/>
    <mergeCell ref="P33:R33"/>
    <mergeCell ref="S33:T33"/>
    <mergeCell ref="N48:P48"/>
    <mergeCell ref="Q48:R48"/>
    <mergeCell ref="E49:G49"/>
    <mergeCell ref="H49:I49"/>
    <mergeCell ref="B43:D43"/>
    <mergeCell ref="B45:X45"/>
    <mergeCell ref="P46:T46"/>
    <mergeCell ref="U46:X46"/>
    <mergeCell ref="B47:D47"/>
    <mergeCell ref="E47:I47"/>
    <mergeCell ref="E50:G50"/>
    <mergeCell ref="H50:I50"/>
    <mergeCell ref="E51:I51"/>
    <mergeCell ref="E52:G52"/>
    <mergeCell ref="H52:I52"/>
    <mergeCell ref="E53:G53"/>
    <mergeCell ref="H53:J53"/>
    <mergeCell ref="E48:G48"/>
    <mergeCell ref="H48:I48"/>
    <mergeCell ref="J48:M48"/>
    <mergeCell ref="K53:M53"/>
    <mergeCell ref="E55:G55"/>
    <mergeCell ref="H55:J55"/>
    <mergeCell ref="K55:M55"/>
    <mergeCell ref="N55:P55"/>
    <mergeCell ref="Q55:S55"/>
    <mergeCell ref="T55:V55"/>
    <mergeCell ref="N53:P53"/>
    <mergeCell ref="Q53:S53"/>
    <mergeCell ref="T53:V53"/>
    <mergeCell ref="E54:G54"/>
    <mergeCell ref="H54:J54"/>
    <mergeCell ref="K54:M54"/>
    <mergeCell ref="N54:P54"/>
    <mergeCell ref="Q54:S54"/>
    <mergeCell ref="T54:V54"/>
    <mergeCell ref="BQ63:BS63"/>
    <mergeCell ref="CA60:CC60"/>
    <mergeCell ref="CA62:CC62"/>
    <mergeCell ref="CA63:CC63"/>
    <mergeCell ref="CA65:CC65"/>
    <mergeCell ref="CA61:CC61"/>
    <mergeCell ref="E56:G56"/>
    <mergeCell ref="H56:J56"/>
    <mergeCell ref="K56:M56"/>
    <mergeCell ref="N56:P56"/>
    <mergeCell ref="Q56:S56"/>
    <mergeCell ref="T56:V56"/>
    <mergeCell ref="BQ61:BS61"/>
    <mergeCell ref="BV60:BX60"/>
    <mergeCell ref="BV61:BX61"/>
    <mergeCell ref="BV63:BX63"/>
    <mergeCell ref="B85:D85"/>
    <mergeCell ref="E87:I87"/>
    <mergeCell ref="E88:X88"/>
    <mergeCell ref="E89:G89"/>
    <mergeCell ref="H89:I89"/>
    <mergeCell ref="J89:N89"/>
    <mergeCell ref="E80:G80"/>
    <mergeCell ref="H80:I80"/>
    <mergeCell ref="B83:X83"/>
    <mergeCell ref="P84:T84"/>
    <mergeCell ref="U84:X84"/>
    <mergeCell ref="B80:D80"/>
    <mergeCell ref="B96:X96"/>
    <mergeCell ref="P97:T97"/>
    <mergeCell ref="U97:X97"/>
    <mergeCell ref="F98:X99"/>
    <mergeCell ref="F100:X101"/>
    <mergeCell ref="F102:X103"/>
    <mergeCell ref="B91:D91"/>
    <mergeCell ref="E91:I91"/>
    <mergeCell ref="B92:D92"/>
    <mergeCell ref="E92:I92"/>
    <mergeCell ref="E93:I93"/>
    <mergeCell ref="B93:D94"/>
    <mergeCell ref="F114:X114"/>
    <mergeCell ref="F115:X115"/>
    <mergeCell ref="F116:X116"/>
    <mergeCell ref="F117:X117"/>
    <mergeCell ref="F118:V118"/>
    <mergeCell ref="F119:X119"/>
    <mergeCell ref="F104:X105"/>
    <mergeCell ref="F107:X107"/>
    <mergeCell ref="B111:X111"/>
    <mergeCell ref="B112:X112"/>
    <mergeCell ref="P113:T113"/>
    <mergeCell ref="U113:X113"/>
    <mergeCell ref="F108:X109"/>
    <mergeCell ref="B125:D126"/>
    <mergeCell ref="B127:D128"/>
    <mergeCell ref="F120:X120"/>
    <mergeCell ref="B121:D122"/>
    <mergeCell ref="F121:X121"/>
    <mergeCell ref="F122:X122"/>
    <mergeCell ref="P124:T124"/>
    <mergeCell ref="U124:X124"/>
    <mergeCell ref="E125:O125"/>
    <mergeCell ref="P125:X125"/>
    <mergeCell ref="E126:O126"/>
    <mergeCell ref="P126:X126"/>
    <mergeCell ref="E127:O127"/>
    <mergeCell ref="P127:X127"/>
    <mergeCell ref="E128:O128"/>
    <mergeCell ref="P128:X128"/>
    <mergeCell ref="B130:X130"/>
    <mergeCell ref="P131:T131"/>
    <mergeCell ref="U131:X131"/>
    <mergeCell ref="B132:D132"/>
    <mergeCell ref="E132:I132"/>
    <mergeCell ref="B133:D133"/>
    <mergeCell ref="J133:X134"/>
    <mergeCell ref="B134:D134"/>
    <mergeCell ref="E133:G133"/>
    <mergeCell ref="E134:G134"/>
    <mergeCell ref="H133:I133"/>
    <mergeCell ref="H134:I134"/>
    <mergeCell ref="B140:X140"/>
    <mergeCell ref="P141:T141"/>
    <mergeCell ref="U141:X141"/>
    <mergeCell ref="F145:X146"/>
    <mergeCell ref="F149:X150"/>
    <mergeCell ref="P155:T155"/>
    <mergeCell ref="U155:X155"/>
    <mergeCell ref="P136:T136"/>
    <mergeCell ref="U136:X136"/>
    <mergeCell ref="B137:D137"/>
    <mergeCell ref="J137:X138"/>
    <mergeCell ref="B138:D138"/>
    <mergeCell ref="E138:G138"/>
    <mergeCell ref="E137:G137"/>
    <mergeCell ref="H137:I137"/>
    <mergeCell ref="H138:I138"/>
    <mergeCell ref="F151:X152"/>
    <mergeCell ref="E162:X162"/>
    <mergeCell ref="P166:T166"/>
    <mergeCell ref="U166:X166"/>
    <mergeCell ref="F167:X167"/>
    <mergeCell ref="F170:X170"/>
    <mergeCell ref="E156:X156"/>
    <mergeCell ref="F158:X158"/>
    <mergeCell ref="F157:X157"/>
    <mergeCell ref="E159:X159"/>
    <mergeCell ref="F161:X161"/>
    <mergeCell ref="F160:X160"/>
    <mergeCell ref="F168:X169"/>
    <mergeCell ref="P181:T181"/>
    <mergeCell ref="U181:X181"/>
    <mergeCell ref="E182:G182"/>
    <mergeCell ref="H182:I182"/>
    <mergeCell ref="E183:G183"/>
    <mergeCell ref="H183:I183"/>
    <mergeCell ref="F171:X171"/>
    <mergeCell ref="B173:X173"/>
    <mergeCell ref="P174:T174"/>
    <mergeCell ref="U174:X174"/>
    <mergeCell ref="B175:D175"/>
    <mergeCell ref="B176:D177"/>
    <mergeCell ref="B179:X179"/>
    <mergeCell ref="B180:X180"/>
    <mergeCell ref="E188:G188"/>
    <mergeCell ref="H188:I188"/>
    <mergeCell ref="E189:G189"/>
    <mergeCell ref="H189:I189"/>
    <mergeCell ref="E190:G190"/>
    <mergeCell ref="H190:I190"/>
    <mergeCell ref="B185:X185"/>
    <mergeCell ref="P186:T186"/>
    <mergeCell ref="U186:X186"/>
    <mergeCell ref="E187:G187"/>
    <mergeCell ref="H187:I187"/>
    <mergeCell ref="U197:V197"/>
    <mergeCell ref="B191:D191"/>
    <mergeCell ref="E191:G191"/>
    <mergeCell ref="H191:I191"/>
    <mergeCell ref="P193:T193"/>
    <mergeCell ref="U193:X193"/>
    <mergeCell ref="P194:T194"/>
    <mergeCell ref="U194:V194"/>
    <mergeCell ref="B194:F194"/>
    <mergeCell ref="E198:G198"/>
    <mergeCell ref="H198:I198"/>
    <mergeCell ref="E199:G199"/>
    <mergeCell ref="H199:I199"/>
    <mergeCell ref="E200:I200"/>
    <mergeCell ref="P201:T201"/>
    <mergeCell ref="E195:G195"/>
    <mergeCell ref="H195:I195"/>
    <mergeCell ref="E196:G196"/>
    <mergeCell ref="H196:I196"/>
    <mergeCell ref="P197:T197"/>
    <mergeCell ref="F206:X206"/>
    <mergeCell ref="F207:X207"/>
    <mergeCell ref="F208:X208"/>
    <mergeCell ref="F209:X209"/>
    <mergeCell ref="P213:T213"/>
    <mergeCell ref="U213:X213"/>
    <mergeCell ref="U201:V201"/>
    <mergeCell ref="E202:G202"/>
    <mergeCell ref="H202:I202"/>
    <mergeCell ref="E203:I203"/>
    <mergeCell ref="P205:T205"/>
    <mergeCell ref="U205:X205"/>
    <mergeCell ref="F210:X211"/>
    <mergeCell ref="F221:X221"/>
    <mergeCell ref="F222:X222"/>
    <mergeCell ref="F223:X223"/>
    <mergeCell ref="B226:X226"/>
    <mergeCell ref="B227:X227"/>
    <mergeCell ref="F214:X214"/>
    <mergeCell ref="F215:X215"/>
    <mergeCell ref="P219:T219"/>
    <mergeCell ref="U219:X219"/>
    <mergeCell ref="F220:X220"/>
    <mergeCell ref="F216:X217"/>
    <mergeCell ref="P234:T234"/>
    <mergeCell ref="U234:X234"/>
    <mergeCell ref="E235:G235"/>
    <mergeCell ref="H235:I235"/>
    <mergeCell ref="K235:M235"/>
    <mergeCell ref="N235:O235"/>
    <mergeCell ref="Q235:T235"/>
    <mergeCell ref="U235:V235"/>
    <mergeCell ref="P228:T228"/>
    <mergeCell ref="U228:X228"/>
    <mergeCell ref="Q229:T229"/>
    <mergeCell ref="Q230:T230"/>
    <mergeCell ref="Q231:T231"/>
    <mergeCell ref="Q232:T232"/>
    <mergeCell ref="E237:G237"/>
    <mergeCell ref="H237:I237"/>
    <mergeCell ref="K237:M237"/>
    <mergeCell ref="N237:O237"/>
    <mergeCell ref="Q237:T237"/>
    <mergeCell ref="U237:V237"/>
    <mergeCell ref="E236:G236"/>
    <mergeCell ref="H236:I236"/>
    <mergeCell ref="K236:M236"/>
    <mergeCell ref="N236:O236"/>
    <mergeCell ref="Q236:T236"/>
    <mergeCell ref="U236:V236"/>
    <mergeCell ref="E239:G239"/>
    <mergeCell ref="H239:I239"/>
    <mergeCell ref="K239:M239"/>
    <mergeCell ref="N239:O239"/>
    <mergeCell ref="Q239:T239"/>
    <mergeCell ref="U239:V239"/>
    <mergeCell ref="E238:G238"/>
    <mergeCell ref="H238:I238"/>
    <mergeCell ref="K238:M238"/>
    <mergeCell ref="N238:O238"/>
    <mergeCell ref="Q238:T238"/>
    <mergeCell ref="U238:V238"/>
    <mergeCell ref="Q241:T241"/>
    <mergeCell ref="U241:V241"/>
    <mergeCell ref="E242:G242"/>
    <mergeCell ref="H242:I242"/>
    <mergeCell ref="B243:D243"/>
    <mergeCell ref="E243:G243"/>
    <mergeCell ref="H243:I243"/>
    <mergeCell ref="E240:G240"/>
    <mergeCell ref="H240:I240"/>
    <mergeCell ref="K240:M240"/>
    <mergeCell ref="N240:O240"/>
    <mergeCell ref="Q240:T240"/>
    <mergeCell ref="U240:V240"/>
    <mergeCell ref="U255:X255"/>
    <mergeCell ref="E249:G249"/>
    <mergeCell ref="H249:I249"/>
    <mergeCell ref="E250:G250"/>
    <mergeCell ref="H250:I250"/>
    <mergeCell ref="E251:G251"/>
    <mergeCell ref="H251:I251"/>
    <mergeCell ref="P245:T245"/>
    <mergeCell ref="U245:X245"/>
    <mergeCell ref="E246:G246"/>
    <mergeCell ref="E247:G247"/>
    <mergeCell ref="H247:I247"/>
    <mergeCell ref="E248:G248"/>
    <mergeCell ref="H248:I248"/>
    <mergeCell ref="E258:G258"/>
    <mergeCell ref="M256:N256"/>
    <mergeCell ref="E256:G256"/>
    <mergeCell ref="H256:I256"/>
    <mergeCell ref="E252:G252"/>
    <mergeCell ref="H252:I252"/>
    <mergeCell ref="E253:G253"/>
    <mergeCell ref="H253:I253"/>
    <mergeCell ref="P255:T255"/>
    <mergeCell ref="K308:L308"/>
    <mergeCell ref="K309:L309"/>
    <mergeCell ref="K310:L310"/>
    <mergeCell ref="M311:N311"/>
    <mergeCell ref="K307:L307"/>
    <mergeCell ref="CG193:DA193"/>
    <mergeCell ref="CG196:DA196"/>
    <mergeCell ref="CG199:DA199"/>
    <mergeCell ref="BL60:BN60"/>
    <mergeCell ref="BL63:BN63"/>
    <mergeCell ref="BQ60:BS60"/>
    <mergeCell ref="B263:X269"/>
    <mergeCell ref="B257:D257"/>
    <mergeCell ref="E257:G257"/>
    <mergeCell ref="H257:I257"/>
    <mergeCell ref="J257:L257"/>
    <mergeCell ref="M257:N257"/>
    <mergeCell ref="E259:G259"/>
    <mergeCell ref="H259:I259"/>
    <mergeCell ref="J259:L259"/>
    <mergeCell ref="M259:N259"/>
    <mergeCell ref="E260:G260"/>
    <mergeCell ref="H260:I260"/>
    <mergeCell ref="H258:I258"/>
  </mergeCells>
  <phoneticPr fontId="2"/>
  <conditionalFormatting sqref="E38:E43">
    <cfRule type="expression" dxfId="52" priority="79">
      <formula>$P$37&lt;&gt;$AA$37</formula>
    </cfRule>
  </conditionalFormatting>
  <conditionalFormatting sqref="E34:N34">
    <cfRule type="expression" dxfId="51" priority="69">
      <formula>$E$33&lt;&gt;""</formula>
    </cfRule>
  </conditionalFormatting>
  <conditionalFormatting sqref="E6:I6 E7:G14 N7:P7">
    <cfRule type="expression" dxfId="50" priority="85">
      <formula>$P$5&lt;&gt;$AA$5</formula>
    </cfRule>
  </conditionalFormatting>
  <conditionalFormatting sqref="E23:G23 E25:G27 P26:R27 E19">
    <cfRule type="expression" dxfId="49" priority="89">
      <formula>$P$17&lt;&gt;$AA$17</formula>
    </cfRule>
  </conditionalFormatting>
  <conditionalFormatting sqref="E30:G33 P35:R35 P30:R33">
    <cfRule type="expression" dxfId="48" priority="96">
      <formula>$P$29&lt;&gt;$AA$29</formula>
    </cfRule>
  </conditionalFormatting>
  <conditionalFormatting sqref="Q229:T232 U228">
    <cfRule type="expression" dxfId="47" priority="157">
      <formula>$P$228&lt;&gt;$AA$228</formula>
    </cfRule>
  </conditionalFormatting>
  <conditionalFormatting sqref="E47:I47 E49:G50 E51:I51 E52:G52 N48:P48 E57:E79 E80:G80 E81 E54:V56">
    <cfRule type="expression" dxfId="46" priority="2">
      <formula>$P$46&lt;&gt;$AA$46</formula>
    </cfRule>
  </conditionalFormatting>
  <conditionalFormatting sqref="E8:G9">
    <cfRule type="expression" dxfId="45" priority="218">
      <formula>$E$6=$AI$7</formula>
    </cfRule>
  </conditionalFormatting>
  <conditionalFormatting sqref="E49:G50 E55:V56">
    <cfRule type="expression" dxfId="44" priority="266">
      <formula>$E$47=$AI$48</formula>
    </cfRule>
  </conditionalFormatting>
  <conditionalFormatting sqref="U5:X5">
    <cfRule type="expression" dxfId="43" priority="45">
      <formula>$P$5&lt;&gt;$AA$5</formula>
    </cfRule>
  </conditionalFormatting>
  <conditionalFormatting sqref="U29:X29">
    <cfRule type="expression" dxfId="42" priority="43">
      <formula>$P$29&lt;&gt;$AA$29</formula>
    </cfRule>
  </conditionalFormatting>
  <conditionalFormatting sqref="H33:I33">
    <cfRule type="expression" dxfId="41" priority="42">
      <formula>$P$29&lt;&gt;$AA$29</formula>
    </cfRule>
  </conditionalFormatting>
  <conditionalFormatting sqref="U37:X37">
    <cfRule type="expression" dxfId="40" priority="41">
      <formula>$P$37&lt;&gt;$AA$37</formula>
    </cfRule>
  </conditionalFormatting>
  <conditionalFormatting sqref="U46:X46">
    <cfRule type="expression" dxfId="39" priority="40">
      <formula>$P$46&lt;&gt;$AA$46</formula>
    </cfRule>
  </conditionalFormatting>
  <conditionalFormatting sqref="E85:E86 E87:I87 E89:G89 J89:N89 E91:I93 U84:X84">
    <cfRule type="expression" dxfId="38" priority="39">
      <formula>$P$84&lt;&gt;$AA$84</formula>
    </cfRule>
  </conditionalFormatting>
  <conditionalFormatting sqref="E88:X88">
    <cfRule type="expression" dxfId="37" priority="38">
      <formula>$E$87="有"</formula>
    </cfRule>
  </conditionalFormatting>
  <conditionalFormatting sqref="E98 E100 E102 E104 E106:E108 U97:X97">
    <cfRule type="expression" dxfId="36" priority="37">
      <formula>$P$97&lt;&gt;$AA$97</formula>
    </cfRule>
  </conditionalFormatting>
  <conditionalFormatting sqref="E114:E122 U113:X113">
    <cfRule type="expression" dxfId="35" priority="36">
      <formula>$P$113&lt;&gt;$AA$113</formula>
    </cfRule>
  </conditionalFormatting>
  <conditionalFormatting sqref="U124:X124">
    <cfRule type="expression" dxfId="34" priority="35">
      <formula>$P$124&lt;&gt;$AA$124</formula>
    </cfRule>
  </conditionalFormatting>
  <conditionalFormatting sqref="E132:I132 E133:G134 U131:X131">
    <cfRule type="expression" dxfId="33" priority="34">
      <formula>$P$131&lt;&gt;$AA$131</formula>
    </cfRule>
  </conditionalFormatting>
  <conditionalFormatting sqref="E137:G138 U136:X136">
    <cfRule type="expression" dxfId="32" priority="33">
      <formula>$P$136&lt;&gt;$AA$136</formula>
    </cfRule>
  </conditionalFormatting>
  <conditionalFormatting sqref="E142:E145 E147:E149 E151 U141:X141 E153">
    <cfRule type="expression" dxfId="31" priority="32">
      <formula>$P$141&lt;&gt;$AA$141</formula>
    </cfRule>
  </conditionalFormatting>
  <conditionalFormatting sqref="U155:X155 E157:E158 E160:E161 E163:E164">
    <cfRule type="expression" dxfId="30" priority="31">
      <formula>$P$155&lt;&gt;$AA$155</formula>
    </cfRule>
  </conditionalFormatting>
  <conditionalFormatting sqref="E167:E168 U166:X166 E170:E171">
    <cfRule type="expression" dxfId="29" priority="30">
      <formula>$P$166&lt;&gt;$AA$166</formula>
    </cfRule>
  </conditionalFormatting>
  <conditionalFormatting sqref="E175:E177 U174:X174">
    <cfRule type="expression" dxfId="28" priority="29">
      <formula>$P$174&lt;&gt;$AA$174</formula>
    </cfRule>
  </conditionalFormatting>
  <conditionalFormatting sqref="E182:G183 U181:X181">
    <cfRule type="expression" dxfId="27" priority="28">
      <formula>$P$181&lt;&gt;$AA$181</formula>
    </cfRule>
  </conditionalFormatting>
  <conditionalFormatting sqref="E187:G191 U186:X186">
    <cfRule type="expression" dxfId="26" priority="27">
      <formula>$P$186&lt;&gt;$AA$186</formula>
    </cfRule>
  </conditionalFormatting>
  <conditionalFormatting sqref="E195:G196 E198:G199 E200:I200 E202:G202 E203:I203 P194:T194 P197:T197 P201:T201 U193:X193">
    <cfRule type="expression" dxfId="25" priority="26">
      <formula>$P$193&lt;&gt;$AA$193</formula>
    </cfRule>
  </conditionalFormatting>
  <conditionalFormatting sqref="E206:E210 U205:X205">
    <cfRule type="expression" dxfId="24" priority="25">
      <formula>$P$205&lt;&gt;$AA$205</formula>
    </cfRule>
  </conditionalFormatting>
  <conditionalFormatting sqref="E214:E216 U213:X213">
    <cfRule type="expression" dxfId="23" priority="24">
      <formula>$P$213&lt;&gt;$AA$213</formula>
    </cfRule>
  </conditionalFormatting>
  <conditionalFormatting sqref="E235:G240 E242:G243 U234:X234 Q235:T241">
    <cfRule type="expression" dxfId="22" priority="22">
      <formula>$P$234&lt;&gt;$AA$234</formula>
    </cfRule>
  </conditionalFormatting>
  <conditionalFormatting sqref="E246:G253 U245:X245">
    <cfRule type="expression" dxfId="21" priority="21">
      <formula>$P$245&lt;&gt;$AA$245</formula>
    </cfRule>
  </conditionalFormatting>
  <conditionalFormatting sqref="E256:G257 U255:X255 E259:G260 E258">
    <cfRule type="expression" dxfId="20" priority="20">
      <formula>$P$255&lt;&gt;$AA$255</formula>
    </cfRule>
  </conditionalFormatting>
  <conditionalFormatting sqref="E20">
    <cfRule type="expression" dxfId="19" priority="17">
      <formula>$P$17&lt;&gt;$AA$17</formula>
    </cfRule>
  </conditionalFormatting>
  <conditionalFormatting sqref="E21">
    <cfRule type="expression" dxfId="18" priority="16">
      <formula>$P$17&lt;&gt;$AA$17</formula>
    </cfRule>
  </conditionalFormatting>
  <conditionalFormatting sqref="E22">
    <cfRule type="expression" dxfId="17" priority="15">
      <formula>$P$17&lt;&gt;$AA$17</formula>
    </cfRule>
  </conditionalFormatting>
  <conditionalFormatting sqref="H22:X22">
    <cfRule type="expression" dxfId="16" priority="14">
      <formula>$E$22=$AI$19</formula>
    </cfRule>
  </conditionalFormatting>
  <conditionalFormatting sqref="E125:O128">
    <cfRule type="expression" dxfId="15" priority="12">
      <formula>$P$124&lt;&gt;$AA$124</formula>
    </cfRule>
  </conditionalFormatting>
  <conditionalFormatting sqref="U219:X219 E220:E224">
    <cfRule type="expression" dxfId="14" priority="297">
      <formula>$P$219&lt;&gt;$AA$219</formula>
    </cfRule>
  </conditionalFormatting>
  <conditionalFormatting sqref="E133:G134">
    <cfRule type="expression" dxfId="13" priority="6">
      <formula>$E$132="無"</formula>
    </cfRule>
    <cfRule type="expression" dxfId="12" priority="11">
      <formula>$E$132=$AI$133</formula>
    </cfRule>
  </conditionalFormatting>
  <conditionalFormatting sqref="J252:J253">
    <cfRule type="duplicateValues" dxfId="11" priority="10"/>
  </conditionalFormatting>
  <conditionalFormatting sqref="E47">
    <cfRule type="expression" dxfId="10" priority="355">
      <formula>$AS$1=$AZ$4</formula>
    </cfRule>
  </conditionalFormatting>
  <conditionalFormatting sqref="U17:X17">
    <cfRule type="expression" dxfId="9" priority="356">
      <formula>$P$17&lt;&gt;$AA$17</formula>
    </cfRule>
    <cfRule type="expression" dxfId="8" priority="357">
      <formula>$AS$1&lt;&gt;$AZ$4</formula>
    </cfRule>
  </conditionalFormatting>
  <conditionalFormatting sqref="E48:G48">
    <cfRule type="expression" dxfId="7" priority="8">
      <formula>$P$46&lt;&gt;$AA$46</formula>
    </cfRule>
    <cfRule type="expression" dxfId="6" priority="9">
      <formula>$P$5&lt;&gt;$AA$5</formula>
    </cfRule>
  </conditionalFormatting>
  <conditionalFormatting sqref="E89:G89 J89:N89">
    <cfRule type="expression" dxfId="5" priority="7">
      <formula>$E$87&lt;&gt;"有"</formula>
    </cfRule>
  </conditionalFormatting>
  <conditionalFormatting sqref="E54:S54">
    <cfRule type="expression" dxfId="4" priority="4">
      <formula>$E$47=$AI$48</formula>
    </cfRule>
    <cfRule type="expression" dxfId="3" priority="47">
      <formula>E$54&lt;&gt;IF(OR(E$55="",E$56=""),"",ROUNDDOWN(E$55/E$56,2))</formula>
    </cfRule>
  </conditionalFormatting>
  <conditionalFormatting sqref="T54:V54">
    <cfRule type="expression" dxfId="2" priority="5">
      <formula>$E$47=$AI$48</formula>
    </cfRule>
  </conditionalFormatting>
  <dataValidations disablePrompts="1" count="47">
    <dataValidation type="list" allowBlank="1" showInputMessage="1" showErrorMessage="1" sqref="P110:T110">
      <formula1>$AT$71:$AV$71</formula1>
    </dataValidation>
    <dataValidation type="list" allowBlank="1" showInputMessage="1" showErrorMessage="1" sqref="E203:I203 E132:I132 E200:I200">
      <formula1>$AI$131:$AI$133</formula1>
    </dataValidation>
    <dataValidation type="list" allowBlank="1" showInputMessage="1" showErrorMessage="1" sqref="S2:X2">
      <formula1>$AN$2:$AN$11</formula1>
    </dataValidation>
    <dataValidation type="list" allowBlank="1" showInputMessage="1" showErrorMessage="1" sqref="P5:T5">
      <formula1>$AA$5:$AA$7</formula1>
    </dataValidation>
    <dataValidation type="list" allowBlank="1" showInputMessage="1" showErrorMessage="1" sqref="P29:T29">
      <formula1>$AA$29:$AA$31</formula1>
    </dataValidation>
    <dataValidation type="list" allowBlank="1" showInputMessage="1" showErrorMessage="1" sqref="P17:T17">
      <formula1>$AA$17:$AA$19</formula1>
    </dataValidation>
    <dataValidation type="list" allowBlank="1" showInputMessage="1" showErrorMessage="1" sqref="P37:T37">
      <formula1>$AA$37:$AA$39</formula1>
    </dataValidation>
    <dataValidation type="list" allowBlank="1" showInputMessage="1" showErrorMessage="1" sqref="P46:T46">
      <formula1>$AA$46:$AA$48</formula1>
    </dataValidation>
    <dataValidation type="list" allowBlank="1" showInputMessage="1" showErrorMessage="1" sqref="P84:T84">
      <formula1>$AA$84:$AA$86</formula1>
    </dataValidation>
    <dataValidation type="list" allowBlank="1" showInputMessage="1" showErrorMessage="1" sqref="P97:T97">
      <formula1>$AA$97:$AA$99</formula1>
    </dataValidation>
    <dataValidation type="list" allowBlank="1" showInputMessage="1" showErrorMessage="1" sqref="P113:T113">
      <formula1>$AA$113:$AA$115</formula1>
    </dataValidation>
    <dataValidation type="list" allowBlank="1" showInputMessage="1" showErrorMessage="1" sqref="P124:T124">
      <formula1>$AA$124:$AA$126</formula1>
    </dataValidation>
    <dataValidation type="list" allowBlank="1" showInputMessage="1" showErrorMessage="1" sqref="E47:I47 E6:I6">
      <formula1>$AI$5:$AI$7</formula1>
    </dataValidation>
    <dataValidation type="list" allowBlank="1" showInputMessage="1" showErrorMessage="1" sqref="P186:T186">
      <formula1>$AA$186:$AA$188</formula1>
    </dataValidation>
    <dataValidation type="list" allowBlank="1" showInputMessage="1" showErrorMessage="1" sqref="AW170 AW177:AW178 AW216:AW217 AW208">
      <formula1>AN188:AS188</formula1>
    </dataValidation>
    <dataValidation type="list" allowBlank="1" showInputMessage="1" showErrorMessage="1" sqref="H33:I33">
      <formula1>$AI$29:$AI$30</formula1>
    </dataValidation>
    <dataValidation type="list" allowBlank="1" showInputMessage="1" showErrorMessage="1" sqref="E38:E43 E206:E210 E214:E216 E220:E224">
      <formula1>$AI$37:$AI$38</formula1>
    </dataValidation>
    <dataValidation type="list" allowBlank="1" showInputMessage="1" showErrorMessage="1" sqref="J89:N89">
      <formula1>$AI$91:$AI$93</formula1>
    </dataValidation>
    <dataValidation type="list" allowBlank="1" showInputMessage="1" showErrorMessage="1" sqref="E85:E86">
      <formula1>$AI$84:$AI$85</formula1>
    </dataValidation>
    <dataValidation type="list" allowBlank="1" showInputMessage="1" showErrorMessage="1" sqref="E57:E79 E81">
      <formula1>$AI$59:$AI$60</formula1>
    </dataValidation>
    <dataValidation type="list" allowBlank="1" showInputMessage="1" showErrorMessage="1" sqref="E87:I87 E91:I93">
      <formula1>$AI$87:$AI$89</formula1>
    </dataValidation>
    <dataValidation type="list" allowBlank="1" showInputMessage="1" showErrorMessage="1" sqref="P131:S131">
      <formula1>AA131:AA133</formula1>
    </dataValidation>
    <dataValidation type="list" allowBlank="1" showInputMessage="1" showErrorMessage="1" sqref="T131">
      <formula1>AI131:AI133</formula1>
    </dataValidation>
    <dataValidation type="list" allowBlank="1" showInputMessage="1" showErrorMessage="1" sqref="E98 E100 E102 E104 E106:E108">
      <formula1>$AI$97:$AI$98</formula1>
    </dataValidation>
    <dataValidation type="list" allowBlank="1" showInputMessage="1" showErrorMessage="1" sqref="E114:E122">
      <formula1>$AI$113:$AI$114</formula1>
    </dataValidation>
    <dataValidation type="list" allowBlank="1" showInputMessage="1" showErrorMessage="1" sqref="E142:E145 E147:E149 E151 E153">
      <formula1>$AI$142:$AI$143</formula1>
    </dataValidation>
    <dataValidation type="list" allowBlank="1" showInputMessage="1" showErrorMessage="1" sqref="E157:E158 E163:E164 E160:E161">
      <formula1>$AI$155:$AI$156</formula1>
    </dataValidation>
    <dataValidation type="list" allowBlank="1" showInputMessage="1" showErrorMessage="1" sqref="E167:E168 E170:E171">
      <formula1>$AI$166:$AI$167</formula1>
    </dataValidation>
    <dataValidation type="list" allowBlank="1" showInputMessage="1" showErrorMessage="1" sqref="E175:E177">
      <formula1>$AI$174:$AI$175</formula1>
    </dataValidation>
    <dataValidation type="list" allowBlank="1" showInputMessage="1" showErrorMessage="1" sqref="E19:E22">
      <formula1>$AI$18:$AI$19</formula1>
    </dataValidation>
    <dataValidation type="list" allowBlank="1" showInputMessage="1" showErrorMessage="1" sqref="E51:I51">
      <formula1>$AI$51:$AI$55</formula1>
    </dataValidation>
    <dataValidation type="list" allowBlank="1" showInputMessage="1" showErrorMessage="1" sqref="AW179">
      <formula1>AN196:AS196</formula1>
    </dataValidation>
    <dataValidation type="list" allowBlank="1" showInputMessage="1" showErrorMessage="1" sqref="E108">
      <formula1>AN132:AS132</formula1>
    </dataValidation>
    <dataValidation type="list" allowBlank="1" showInputMessage="1" showErrorMessage="1" sqref="P255:T255">
      <formula1>$AA$255:$AA$257</formula1>
    </dataValidation>
    <dataValidation type="list" allowBlank="1" showInputMessage="1" showErrorMessage="1" sqref="P245:T245">
      <formula1>$AA$245:$AA$247</formula1>
    </dataValidation>
    <dataValidation type="list" allowBlank="1" showInputMessage="1" showErrorMessage="1" sqref="P234:T234">
      <formula1>$AA$234:$AA$236</formula1>
    </dataValidation>
    <dataValidation type="list" allowBlank="1" showInputMessage="1" showErrorMessage="1" sqref="P228:T228">
      <formula1>$AA$228:$AA$230</formula1>
    </dataValidation>
    <dataValidation type="list" allowBlank="1" showInputMessage="1" showErrorMessage="1" sqref="P219:T219">
      <formula1>$AA$219:$AA$221</formula1>
    </dataValidation>
    <dataValidation type="list" allowBlank="1" showInputMessage="1" showErrorMessage="1" sqref="P213:T213">
      <formula1>$AA$213:$AA$215</formula1>
    </dataValidation>
    <dataValidation type="list" allowBlank="1" showInputMessage="1" showErrorMessage="1" sqref="P205:T205">
      <formula1>$AA$205:$AA$207</formula1>
    </dataValidation>
    <dataValidation type="list" allowBlank="1" showInputMessage="1" showErrorMessage="1" sqref="P193:T193">
      <formula1>$AA$193:$AA$195</formula1>
    </dataValidation>
    <dataValidation type="list" allowBlank="1" showInputMessage="1" showErrorMessage="1" sqref="P181:T181">
      <formula1>$AA$181:$AA$183</formula1>
    </dataValidation>
    <dataValidation type="list" allowBlank="1" showInputMessage="1" showErrorMessage="1" sqref="P174:T174">
      <formula1>$AA$174:$AA$176</formula1>
    </dataValidation>
    <dataValidation type="list" allowBlank="1" showInputMessage="1" showErrorMessage="1" sqref="P166:T166">
      <formula1>$AA$166:$AA$168</formula1>
    </dataValidation>
    <dataValidation type="list" allowBlank="1" showInputMessage="1" showErrorMessage="1" sqref="P155:T155">
      <formula1>$AA$155:$AA$157</formula1>
    </dataValidation>
    <dataValidation type="list" allowBlank="1" showInputMessage="1" showErrorMessage="1" sqref="P141:T141">
      <formula1>$AA$141:$AA$143</formula1>
    </dataValidation>
    <dataValidation type="list" allowBlank="1" showInputMessage="1" showErrorMessage="1" sqref="P136:T136">
      <formula1>$AA$131:$AA$133</formula1>
    </dataValidation>
  </dataValidations>
  <printOptions horizontalCentered="1"/>
  <pageMargins left="0.31496062992125984" right="0.31496062992125984" top="0.78740157480314965" bottom="0.59055118110236227" header="0.31496062992125984" footer="0.19685039370078741"/>
  <pageSetup paperSize="9" scale="86" fitToHeight="0" orientation="portrait" blackAndWhite="1" errors="blank" copies="3" r:id="rId1"/>
  <headerFooter>
    <oddHeader>&amp;L別記第2号様式&amp;C取組・評価書（住宅以外の用途）</oddHeader>
    <oddFooter>&amp;L&amp;F&amp;C&amp;P/&amp;N&amp;R（日本産業規格Ａ列4番）
2024年度様式 ver240401</oddFooter>
  </headerFooter>
  <rowBreaks count="4" manualBreakCount="4">
    <brk id="56" max="83" man="1"/>
    <brk id="109" max="83" man="1"/>
    <brk id="165" max="83" man="1"/>
    <brk id="218" max="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G32"/>
  <sheetViews>
    <sheetView showGridLines="0" zoomScaleNormal="100" zoomScaleSheetLayoutView="70" workbookViewId="0"/>
  </sheetViews>
  <sheetFormatPr defaultColWidth="9" defaultRowHeight="18"/>
  <cols>
    <col min="1" max="1" width="1.09765625" style="693" customWidth="1"/>
    <col min="2" max="2" width="2.69921875" style="693" customWidth="1"/>
    <col min="3" max="3" width="3.09765625" style="693" customWidth="1"/>
    <col min="4" max="4" width="9.59765625" style="693" customWidth="1"/>
    <col min="5" max="5" width="2.59765625" style="693" customWidth="1"/>
    <col min="6" max="6" width="16.59765625" style="693" customWidth="1"/>
    <col min="7" max="9" width="2.59765625" style="693" customWidth="1"/>
    <col min="10" max="10" width="4.09765625" style="693" customWidth="1"/>
    <col min="11" max="11" width="3.09765625" style="693" customWidth="1"/>
    <col min="12" max="12" width="6.19921875" style="693" customWidth="1"/>
    <col min="13" max="13" width="1.69921875" style="693" customWidth="1"/>
    <col min="14" max="14" width="7.59765625" style="693" customWidth="1"/>
    <col min="15" max="15" width="8.19921875" style="693" customWidth="1"/>
    <col min="16" max="16" width="4.09765625" style="693" customWidth="1"/>
    <col min="17" max="18" width="8.19921875" style="693" customWidth="1"/>
    <col min="19" max="19" width="4.09765625" style="693" customWidth="1"/>
    <col min="20" max="20" width="1.19921875" style="693" customWidth="1"/>
    <col min="21" max="21" width="2.19921875" style="683" customWidth="1"/>
    <col min="22" max="22" width="44.09765625" style="683" hidden="1" customWidth="1"/>
    <col min="23" max="23" width="8.5" style="682" hidden="1" customWidth="1"/>
    <col min="24" max="28" width="8.19921875" style="682" hidden="1" customWidth="1"/>
    <col min="29" max="30" width="9" style="694" hidden="1" customWidth="1"/>
    <col min="31" max="33" width="9" style="695" hidden="1" customWidth="1"/>
    <col min="34" max="37" width="9" style="695" customWidth="1"/>
    <col min="38" max="16384" width="9" style="695"/>
  </cols>
  <sheetData>
    <row r="1" spans="1:30" ht="30" customHeight="1">
      <c r="B1" s="1666" t="s">
        <v>1356</v>
      </c>
      <c r="C1" s="1666"/>
      <c r="D1" s="1666"/>
      <c r="E1" s="1666"/>
      <c r="F1" s="1666"/>
      <c r="G1" s="1666"/>
      <c r="H1" s="1666"/>
      <c r="I1" s="1666"/>
      <c r="J1" s="1666"/>
      <c r="K1" s="1666"/>
      <c r="L1" s="1666"/>
      <c r="M1" s="1666"/>
      <c r="N1" s="1666"/>
      <c r="O1" s="1666"/>
      <c r="P1" s="1666"/>
      <c r="Q1" s="1666"/>
      <c r="R1" s="1666"/>
      <c r="S1" s="1666"/>
      <c r="V1" s="682"/>
    </row>
    <row r="2" spans="1:30" ht="10.199999999999999" customHeight="1">
      <c r="B2" s="714"/>
      <c r="C2" s="714"/>
      <c r="D2" s="714"/>
      <c r="E2" s="714"/>
      <c r="F2" s="714"/>
      <c r="G2" s="714"/>
      <c r="H2" s="714"/>
      <c r="I2" s="714"/>
      <c r="J2" s="714"/>
      <c r="K2" s="714"/>
      <c r="L2" s="714"/>
      <c r="M2" s="714"/>
      <c r="N2" s="714"/>
      <c r="O2" s="714"/>
      <c r="P2" s="714"/>
      <c r="Q2" s="714"/>
      <c r="R2" s="714"/>
      <c r="S2" s="714"/>
      <c r="V2" s="682"/>
    </row>
    <row r="3" spans="1:30" ht="11.25" customHeight="1">
      <c r="A3" s="696"/>
      <c r="B3" s="715"/>
      <c r="C3" s="715"/>
      <c r="D3" s="715"/>
      <c r="E3" s="715"/>
      <c r="F3" s="715"/>
      <c r="G3" s="715"/>
      <c r="H3" s="715"/>
      <c r="I3" s="715"/>
      <c r="J3" s="715"/>
      <c r="K3" s="715"/>
      <c r="L3" s="715"/>
      <c r="M3" s="715"/>
      <c r="N3" s="715"/>
      <c r="O3" s="715"/>
      <c r="P3" s="715"/>
      <c r="Q3" s="715"/>
      <c r="R3" s="715"/>
      <c r="S3" s="715"/>
      <c r="V3" s="682"/>
    </row>
    <row r="4" spans="1:30" ht="30" customHeight="1">
      <c r="A4" s="697"/>
      <c r="B4" s="1667" t="s">
        <v>1793</v>
      </c>
      <c r="C4" s="1668"/>
      <c r="D4" s="1668"/>
      <c r="E4" s="1668"/>
      <c r="F4" s="1668"/>
      <c r="G4" s="1668"/>
      <c r="H4" s="1668"/>
      <c r="I4" s="1668"/>
      <c r="J4" s="1668"/>
      <c r="K4" s="1668"/>
      <c r="L4" s="1668"/>
      <c r="M4" s="1668"/>
      <c r="N4" s="1668"/>
      <c r="O4" s="1668"/>
      <c r="P4" s="1668"/>
      <c r="Q4" s="1668"/>
      <c r="R4" s="1668"/>
      <c r="S4" s="1668"/>
      <c r="T4" s="1669"/>
      <c r="V4" s="682" t="s">
        <v>373</v>
      </c>
      <c r="W4" s="682">
        <f>E7</f>
        <v>0</v>
      </c>
    </row>
    <row r="5" spans="1:30" ht="18.75" customHeight="1">
      <c r="A5" s="716"/>
      <c r="B5" s="1670" t="s">
        <v>285</v>
      </c>
      <c r="C5" s="1671"/>
      <c r="D5" s="1671"/>
      <c r="E5" s="1671"/>
      <c r="F5" s="1671"/>
      <c r="G5" s="1671"/>
      <c r="H5" s="1671"/>
      <c r="I5" s="1671"/>
      <c r="J5" s="1671"/>
      <c r="K5" s="1671"/>
      <c r="L5" s="1671"/>
      <c r="M5" s="1671"/>
      <c r="N5" s="1671"/>
      <c r="O5" s="1671"/>
      <c r="P5" s="1671"/>
      <c r="Q5" s="1671"/>
      <c r="R5" s="1671"/>
      <c r="S5" s="1672"/>
      <c r="T5" s="717"/>
      <c r="V5" s="682" t="s">
        <v>290</v>
      </c>
      <c r="W5" s="682">
        <f t="shared" ref="W5:W8" si="0">IF(X5,1,0)</f>
        <v>0</v>
      </c>
      <c r="X5" s="682" t="b">
        <v>0</v>
      </c>
      <c r="Z5" s="718"/>
      <c r="AA5" s="718"/>
      <c r="AB5" s="718"/>
    </row>
    <row r="6" spans="1:30" ht="18.75" customHeight="1">
      <c r="A6" s="719"/>
      <c r="B6" s="719"/>
      <c r="C6" s="720" t="s">
        <v>286</v>
      </c>
      <c r="D6" s="1673" t="s">
        <v>226</v>
      </c>
      <c r="E6" s="1673"/>
      <c r="F6" s="1673"/>
      <c r="G6" s="1674"/>
      <c r="H6" s="684"/>
      <c r="I6" s="684"/>
      <c r="J6" s="684"/>
      <c r="K6" s="721"/>
      <c r="L6" s="1673"/>
      <c r="M6" s="1673"/>
      <c r="N6" s="1675"/>
      <c r="O6" s="1675"/>
      <c r="P6" s="722"/>
      <c r="Q6" s="722"/>
      <c r="R6" s="722"/>
      <c r="S6" s="723"/>
      <c r="T6" s="723"/>
      <c r="V6" s="682" t="s">
        <v>291</v>
      </c>
      <c r="W6" s="682">
        <f t="shared" si="0"/>
        <v>0</v>
      </c>
      <c r="X6" s="682" t="b">
        <v>0</v>
      </c>
      <c r="Z6" s="724"/>
      <c r="AA6" s="724"/>
      <c r="AB6" s="724"/>
    </row>
    <row r="7" spans="1:30" ht="18.75" customHeight="1">
      <c r="A7" s="719"/>
      <c r="B7" s="719"/>
      <c r="C7" s="720"/>
      <c r="D7" s="722" t="s">
        <v>288</v>
      </c>
      <c r="E7" s="1684"/>
      <c r="F7" s="1684"/>
      <c r="G7" s="723" t="s">
        <v>289</v>
      </c>
      <c r="H7" s="725"/>
      <c r="I7" s="684"/>
      <c r="J7" s="684"/>
      <c r="K7" s="722"/>
      <c r="L7" s="1676"/>
      <c r="M7" s="1676"/>
      <c r="N7" s="1676"/>
      <c r="O7" s="1676"/>
      <c r="P7" s="1676"/>
      <c r="Q7" s="1676"/>
      <c r="R7" s="1676"/>
      <c r="S7" s="1677"/>
      <c r="T7" s="723"/>
      <c r="V7" s="682" t="s">
        <v>294</v>
      </c>
      <c r="W7" s="682">
        <f t="shared" si="0"/>
        <v>0</v>
      </c>
      <c r="X7" s="682" t="b">
        <v>0</v>
      </c>
      <c r="Z7" s="724"/>
      <c r="AA7" s="724"/>
      <c r="AB7" s="724"/>
    </row>
    <row r="8" spans="1:30" ht="18.75" customHeight="1">
      <c r="A8" s="719"/>
      <c r="B8" s="719"/>
      <c r="C8" s="1678"/>
      <c r="D8" s="1679"/>
      <c r="E8" s="1679"/>
      <c r="F8" s="1679"/>
      <c r="G8" s="1680"/>
      <c r="H8" s="725"/>
      <c r="I8" s="684"/>
      <c r="J8" s="684"/>
      <c r="K8" s="722"/>
      <c r="L8" s="722"/>
      <c r="M8" s="722"/>
      <c r="N8" s="722"/>
      <c r="O8" s="722"/>
      <c r="P8" s="722"/>
      <c r="Q8" s="722"/>
      <c r="R8" s="722"/>
      <c r="S8" s="723"/>
      <c r="T8" s="723"/>
      <c r="V8" s="682" t="s">
        <v>296</v>
      </c>
      <c r="W8" s="682">
        <f t="shared" si="0"/>
        <v>0</v>
      </c>
      <c r="X8" s="682" t="b">
        <v>0</v>
      </c>
      <c r="Z8" s="724"/>
      <c r="AA8" s="724"/>
      <c r="AB8" s="724"/>
    </row>
    <row r="9" spans="1:30" ht="18.75" customHeight="1">
      <c r="A9" s="719"/>
      <c r="B9" s="719"/>
      <c r="C9" s="1681"/>
      <c r="D9" s="1682"/>
      <c r="E9" s="1682"/>
      <c r="F9" s="1682"/>
      <c r="G9" s="1683"/>
      <c r="H9" s="726"/>
      <c r="I9" s="692"/>
      <c r="J9" s="692"/>
      <c r="K9" s="727" t="s">
        <v>292</v>
      </c>
      <c r="L9" s="1685"/>
      <c r="M9" s="1685"/>
      <c r="N9" s="1685"/>
      <c r="O9" s="1685"/>
      <c r="P9" s="1685"/>
      <c r="Q9" s="1685"/>
      <c r="R9" s="1685"/>
      <c r="S9" s="690" t="s">
        <v>293</v>
      </c>
      <c r="T9" s="723"/>
      <c r="V9" s="682" t="s">
        <v>374</v>
      </c>
      <c r="W9" s="682">
        <f>L9</f>
        <v>0</v>
      </c>
      <c r="Z9" s="724"/>
      <c r="AA9" s="724"/>
      <c r="AB9" s="724"/>
    </row>
    <row r="10" spans="1:30" ht="18.75" customHeight="1">
      <c r="A10" s="719"/>
      <c r="B10" s="720"/>
      <c r="C10" s="728" t="s">
        <v>148</v>
      </c>
      <c r="D10" s="1671" t="s">
        <v>300</v>
      </c>
      <c r="E10" s="1671"/>
      <c r="F10" s="1671"/>
      <c r="G10" s="1672"/>
      <c r="H10" s="691" t="s">
        <v>287</v>
      </c>
      <c r="I10" s="729"/>
      <c r="J10" s="1689"/>
      <c r="K10" s="1689"/>
      <c r="L10" s="1689"/>
      <c r="M10" s="687" t="s">
        <v>301</v>
      </c>
      <c r="N10" s="687"/>
      <c r="O10" s="687"/>
      <c r="P10" s="687"/>
      <c r="Q10" s="687"/>
      <c r="R10" s="687"/>
      <c r="S10" s="688"/>
      <c r="T10" s="723"/>
      <c r="V10" s="682" t="s">
        <v>375</v>
      </c>
      <c r="W10" s="698">
        <f>J10</f>
        <v>0</v>
      </c>
      <c r="Z10" s="724"/>
      <c r="AA10" s="724"/>
      <c r="AB10" s="724"/>
    </row>
    <row r="11" spans="1:30" ht="18.75" customHeight="1">
      <c r="A11" s="719"/>
      <c r="B11" s="719"/>
      <c r="C11" s="730" t="s">
        <v>149</v>
      </c>
      <c r="D11" s="731" t="s">
        <v>283</v>
      </c>
      <c r="E11" s="732"/>
      <c r="F11" s="732"/>
      <c r="G11" s="733"/>
      <c r="H11" s="734"/>
      <c r="I11" s="735"/>
      <c r="J11" s="733"/>
      <c r="K11" s="721" t="s">
        <v>134</v>
      </c>
      <c r="L11" s="970"/>
      <c r="M11" s="722" t="s">
        <v>293</v>
      </c>
      <c r="N11" s="721" t="s">
        <v>135</v>
      </c>
      <c r="O11" s="736"/>
      <c r="P11" s="722" t="s">
        <v>295</v>
      </c>
      <c r="Q11" s="721" t="s">
        <v>136</v>
      </c>
      <c r="R11" s="736"/>
      <c r="S11" s="723" t="s">
        <v>295</v>
      </c>
      <c r="T11" s="723"/>
      <c r="V11" s="682" t="s">
        <v>297</v>
      </c>
      <c r="W11" s="682">
        <v>2</v>
      </c>
      <c r="Y11" s="682" t="s">
        <v>376</v>
      </c>
      <c r="Z11" s="724">
        <f>L11</f>
        <v>0</v>
      </c>
      <c r="AA11" s="724" t="s">
        <v>379</v>
      </c>
      <c r="AB11" s="737">
        <f>O11</f>
        <v>0</v>
      </c>
      <c r="AC11" s="699" t="s">
        <v>382</v>
      </c>
      <c r="AD11" s="698">
        <f>R11</f>
        <v>0</v>
      </c>
    </row>
    <row r="12" spans="1:30" ht="18.75" customHeight="1">
      <c r="A12" s="719"/>
      <c r="B12" s="719"/>
      <c r="C12" s="738"/>
      <c r="D12" s="732"/>
      <c r="E12" s="732"/>
      <c r="F12" s="732"/>
      <c r="G12" s="733"/>
      <c r="H12" s="738"/>
      <c r="I12" s="732"/>
      <c r="J12" s="733"/>
      <c r="K12" s="721" t="s">
        <v>134</v>
      </c>
      <c r="L12" s="971"/>
      <c r="M12" s="722" t="s">
        <v>293</v>
      </c>
      <c r="N12" s="721" t="s">
        <v>135</v>
      </c>
      <c r="O12" s="736"/>
      <c r="P12" s="722" t="s">
        <v>295</v>
      </c>
      <c r="Q12" s="721" t="s">
        <v>136</v>
      </c>
      <c r="R12" s="736"/>
      <c r="S12" s="723" t="s">
        <v>295</v>
      </c>
      <c r="T12" s="723"/>
      <c r="V12" s="682" t="s">
        <v>299</v>
      </c>
      <c r="W12" s="682">
        <v>2</v>
      </c>
      <c r="Y12" s="682" t="s">
        <v>377</v>
      </c>
      <c r="Z12" s="739">
        <f>L12</f>
        <v>0</v>
      </c>
      <c r="AA12" s="724" t="s">
        <v>380</v>
      </c>
      <c r="AB12" s="737">
        <f>O12</f>
        <v>0</v>
      </c>
      <c r="AC12" s="699" t="s">
        <v>383</v>
      </c>
      <c r="AD12" s="698">
        <f>R12</f>
        <v>0</v>
      </c>
    </row>
    <row r="13" spans="1:30" ht="18.75" customHeight="1">
      <c r="A13" s="719"/>
      <c r="B13" s="719"/>
      <c r="C13" s="738"/>
      <c r="D13" s="732"/>
      <c r="E13" s="732"/>
      <c r="F13" s="732"/>
      <c r="G13" s="733"/>
      <c r="H13" s="740"/>
      <c r="I13" s="741"/>
      <c r="J13" s="742"/>
      <c r="K13" s="743" t="s">
        <v>134</v>
      </c>
      <c r="L13" s="972"/>
      <c r="M13" s="744" t="s">
        <v>293</v>
      </c>
      <c r="N13" s="745" t="s">
        <v>135</v>
      </c>
      <c r="O13" s="746"/>
      <c r="P13" s="744" t="s">
        <v>295</v>
      </c>
      <c r="Q13" s="745" t="s">
        <v>136</v>
      </c>
      <c r="R13" s="746"/>
      <c r="S13" s="723" t="s">
        <v>295</v>
      </c>
      <c r="T13" s="723"/>
      <c r="V13" s="682"/>
      <c r="Y13" s="682" t="s">
        <v>378</v>
      </c>
      <c r="Z13" s="739">
        <f>L13</f>
        <v>0</v>
      </c>
      <c r="AA13" s="724" t="s">
        <v>381</v>
      </c>
      <c r="AB13" s="737">
        <f>O13</f>
        <v>0</v>
      </c>
      <c r="AC13" s="699" t="s">
        <v>384</v>
      </c>
      <c r="AD13" s="698">
        <f>R13</f>
        <v>0</v>
      </c>
    </row>
    <row r="14" spans="1:30" ht="18.75" customHeight="1">
      <c r="A14" s="719"/>
      <c r="B14" s="719"/>
      <c r="C14" s="738"/>
      <c r="D14" s="732"/>
      <c r="E14" s="732"/>
      <c r="F14" s="732"/>
      <c r="G14" s="733"/>
      <c r="H14" s="734"/>
      <c r="I14" s="735"/>
      <c r="J14" s="732"/>
      <c r="K14" s="727"/>
      <c r="L14" s="747"/>
      <c r="M14" s="722"/>
      <c r="N14" s="721"/>
      <c r="O14" s="748"/>
      <c r="P14" s="722"/>
      <c r="Q14" s="721"/>
      <c r="R14" s="748"/>
      <c r="S14" s="749"/>
      <c r="T14" s="723"/>
      <c r="V14" s="682"/>
      <c r="Z14" s="724"/>
      <c r="AA14" s="724"/>
      <c r="AB14" s="724"/>
    </row>
    <row r="15" spans="1:30" ht="18.75" customHeight="1">
      <c r="A15" s="719"/>
      <c r="B15" s="750"/>
      <c r="C15" s="728" t="s">
        <v>298</v>
      </c>
      <c r="D15" s="1671" t="s">
        <v>299</v>
      </c>
      <c r="E15" s="1671"/>
      <c r="F15" s="1671"/>
      <c r="G15" s="1672"/>
      <c r="H15" s="685"/>
      <c r="I15" s="686"/>
      <c r="J15" s="686"/>
      <c r="K15" s="686"/>
      <c r="L15" s="686"/>
      <c r="M15" s="686"/>
      <c r="N15" s="686"/>
      <c r="O15" s="687"/>
      <c r="P15" s="687"/>
      <c r="Q15" s="687"/>
      <c r="R15" s="687"/>
      <c r="S15" s="688"/>
      <c r="T15" s="723"/>
      <c r="V15" s="682"/>
      <c r="Z15" s="724"/>
      <c r="AA15" s="724"/>
      <c r="AB15" s="724"/>
    </row>
    <row r="16" spans="1:30" ht="18.75" customHeight="1">
      <c r="A16" s="719"/>
      <c r="B16" s="1686" t="s">
        <v>351</v>
      </c>
      <c r="C16" s="1687"/>
      <c r="D16" s="1687"/>
      <c r="E16" s="1687"/>
      <c r="F16" s="1687"/>
      <c r="G16" s="1687"/>
      <c r="H16" s="1687"/>
      <c r="I16" s="1687"/>
      <c r="J16" s="1687"/>
      <c r="K16" s="1687"/>
      <c r="L16" s="1687"/>
      <c r="M16" s="1687"/>
      <c r="N16" s="1687"/>
      <c r="O16" s="1687"/>
      <c r="P16" s="1687"/>
      <c r="Q16" s="1687"/>
      <c r="R16" s="1687"/>
      <c r="S16" s="1688"/>
      <c r="T16" s="723"/>
      <c r="V16" s="682"/>
      <c r="Z16" s="724"/>
      <c r="AA16" s="724"/>
      <c r="AB16" s="724"/>
    </row>
    <row r="17" spans="1:28" ht="18.75" customHeight="1">
      <c r="A17" s="719"/>
      <c r="B17" s="751"/>
      <c r="C17" s="752" t="s">
        <v>302</v>
      </c>
      <c r="D17" s="753" t="s">
        <v>227</v>
      </c>
      <c r="E17" s="754"/>
      <c r="F17" s="754"/>
      <c r="G17" s="754"/>
      <c r="H17" s="755"/>
      <c r="I17" s="756"/>
      <c r="J17" s="756"/>
      <c r="K17" s="756"/>
      <c r="L17" s="756"/>
      <c r="M17" s="756"/>
      <c r="N17" s="756"/>
      <c r="O17" s="731"/>
      <c r="P17" s="731"/>
      <c r="Q17" s="731"/>
      <c r="R17" s="700"/>
      <c r="S17" s="701"/>
      <c r="T17" s="723"/>
      <c r="V17" s="682" t="s">
        <v>229</v>
      </c>
      <c r="W17" s="682">
        <v>2</v>
      </c>
      <c r="Z17" s="724"/>
      <c r="AA17" s="724"/>
      <c r="AB17" s="724"/>
    </row>
    <row r="18" spans="1:28" ht="18.75" customHeight="1">
      <c r="A18" s="719"/>
      <c r="B18" s="757"/>
      <c r="C18" s="702"/>
      <c r="D18" s="702"/>
      <c r="E18" s="696"/>
      <c r="F18" s="696"/>
      <c r="G18" s="696"/>
      <c r="H18" s="720"/>
      <c r="I18" s="722" t="s">
        <v>138</v>
      </c>
      <c r="J18" s="696"/>
      <c r="K18" s="722"/>
      <c r="L18" s="722"/>
      <c r="M18" s="722"/>
      <c r="N18" s="722"/>
      <c r="O18" s="696"/>
      <c r="P18" s="696"/>
      <c r="Q18" s="696"/>
      <c r="R18" s="696"/>
      <c r="S18" s="703"/>
      <c r="T18" s="723"/>
      <c r="V18" s="682" t="s">
        <v>304</v>
      </c>
      <c r="W18" s="682">
        <f t="shared" ref="W18:W26" si="1">IF(X18,1,0)</f>
        <v>0</v>
      </c>
      <c r="X18" s="682" t="b">
        <v>0</v>
      </c>
      <c r="Z18" s="724"/>
      <c r="AA18" s="724"/>
      <c r="AB18" s="724"/>
    </row>
    <row r="19" spans="1:28" ht="18.75" customHeight="1">
      <c r="A19" s="719"/>
      <c r="B19" s="720"/>
      <c r="C19" s="702"/>
      <c r="D19" s="702"/>
      <c r="E19" s="696"/>
      <c r="F19" s="696"/>
      <c r="G19" s="696"/>
      <c r="H19" s="720"/>
      <c r="I19" s="684"/>
      <c r="J19" s="684"/>
      <c r="K19" s="684"/>
      <c r="L19" s="684"/>
      <c r="M19" s="684"/>
      <c r="N19" s="684"/>
      <c r="O19" s="696"/>
      <c r="P19" s="696"/>
      <c r="Q19" s="696"/>
      <c r="R19" s="696"/>
      <c r="S19" s="703"/>
      <c r="T19" s="723"/>
      <c r="V19" s="682" t="s">
        <v>305</v>
      </c>
      <c r="W19" s="682">
        <f>IF(X19,1,0)</f>
        <v>0</v>
      </c>
      <c r="X19" s="682" t="b">
        <v>0</v>
      </c>
      <c r="Z19" s="724"/>
      <c r="AA19" s="724"/>
      <c r="AB19" s="724"/>
    </row>
    <row r="20" spans="1:28" ht="18.75" customHeight="1">
      <c r="A20" s="719"/>
      <c r="B20" s="720"/>
      <c r="C20" s="702"/>
      <c r="D20" s="702"/>
      <c r="E20" s="696"/>
      <c r="F20" s="696"/>
      <c r="G20" s="696"/>
      <c r="H20" s="720"/>
      <c r="I20" s="684"/>
      <c r="J20" s="684"/>
      <c r="K20" s="684"/>
      <c r="L20" s="684"/>
      <c r="M20" s="684"/>
      <c r="N20" s="684"/>
      <c r="O20" s="696"/>
      <c r="P20" s="696"/>
      <c r="Q20" s="696"/>
      <c r="R20" s="696"/>
      <c r="S20" s="703"/>
      <c r="T20" s="723"/>
      <c r="V20" s="682" t="s">
        <v>314</v>
      </c>
      <c r="W20" s="682">
        <f>IF(X20,1,0)</f>
        <v>0</v>
      </c>
      <c r="X20" s="682" t="b">
        <v>0</v>
      </c>
      <c r="Z20" s="724"/>
      <c r="AA20" s="724"/>
      <c r="AB20" s="724"/>
    </row>
    <row r="21" spans="1:28" ht="18.75" customHeight="1">
      <c r="A21" s="719"/>
      <c r="B21" s="720"/>
      <c r="C21" s="702"/>
      <c r="D21" s="702"/>
      <c r="E21" s="696"/>
      <c r="F21" s="696"/>
      <c r="G21" s="696"/>
      <c r="H21" s="720"/>
      <c r="I21" s="684"/>
      <c r="J21" s="684"/>
      <c r="K21" s="684"/>
      <c r="L21" s="684"/>
      <c r="M21" s="684"/>
      <c r="N21" s="684"/>
      <c r="O21" s="696"/>
      <c r="P21" s="696"/>
      <c r="Q21" s="696"/>
      <c r="R21" s="696"/>
      <c r="S21" s="703"/>
      <c r="T21" s="723"/>
      <c r="V21" s="682" t="s">
        <v>307</v>
      </c>
      <c r="W21" s="682">
        <f>IF(X21,1,0)</f>
        <v>0</v>
      </c>
      <c r="X21" s="682" t="b">
        <v>0</v>
      </c>
      <c r="Z21" s="724"/>
      <c r="AA21" s="724"/>
      <c r="AB21" s="724"/>
    </row>
    <row r="22" spans="1:28" ht="18.75" customHeight="1">
      <c r="A22" s="719"/>
      <c r="B22" s="720"/>
      <c r="C22" s="702"/>
      <c r="D22" s="702"/>
      <c r="E22" s="696"/>
      <c r="F22" s="696"/>
      <c r="G22" s="696"/>
      <c r="H22" s="720"/>
      <c r="I22" s="684"/>
      <c r="J22" s="684"/>
      <c r="K22" s="684"/>
      <c r="L22" s="684"/>
      <c r="M22" s="684"/>
      <c r="N22" s="684"/>
      <c r="O22" s="696"/>
      <c r="P22" s="696"/>
      <c r="Q22" s="696"/>
      <c r="R22" s="696"/>
      <c r="S22" s="703"/>
      <c r="T22" s="723"/>
      <c r="V22" s="682" t="s">
        <v>81</v>
      </c>
      <c r="W22" s="682">
        <f>IF(X22,1,0)</f>
        <v>0</v>
      </c>
      <c r="X22" s="682" t="b">
        <v>0</v>
      </c>
      <c r="Z22" s="724"/>
      <c r="AA22" s="724"/>
      <c r="AB22" s="724"/>
    </row>
    <row r="23" spans="1:28" ht="18.75" customHeight="1">
      <c r="A23" s="719"/>
      <c r="B23" s="720"/>
      <c r="C23" s="704"/>
      <c r="D23" s="704"/>
      <c r="E23" s="705"/>
      <c r="F23" s="705"/>
      <c r="G23" s="705"/>
      <c r="H23" s="758"/>
      <c r="I23" s="692"/>
      <c r="J23" s="692"/>
      <c r="K23" s="759" t="s">
        <v>292</v>
      </c>
      <c r="L23" s="1685"/>
      <c r="M23" s="1685"/>
      <c r="N23" s="1685"/>
      <c r="O23" s="1685"/>
      <c r="P23" s="1685"/>
      <c r="Q23" s="1685"/>
      <c r="R23" s="1685"/>
      <c r="S23" s="690" t="s">
        <v>293</v>
      </c>
      <c r="T23" s="723"/>
      <c r="V23" s="682" t="s">
        <v>372</v>
      </c>
      <c r="W23" s="682">
        <f>L23</f>
        <v>0</v>
      </c>
      <c r="Z23" s="724"/>
      <c r="AA23" s="724"/>
      <c r="AB23" s="724"/>
    </row>
    <row r="24" spans="1:28" ht="18.75" customHeight="1">
      <c r="A24" s="719"/>
      <c r="B24" s="720"/>
      <c r="C24" s="752" t="s">
        <v>303</v>
      </c>
      <c r="D24" s="760" t="s">
        <v>228</v>
      </c>
      <c r="E24" s="761"/>
      <c r="F24" s="761"/>
      <c r="G24" s="762"/>
      <c r="H24" s="756"/>
      <c r="I24" s="756"/>
      <c r="J24" s="756"/>
      <c r="K24" s="756"/>
      <c r="L24" s="756"/>
      <c r="M24" s="756"/>
      <c r="N24" s="756"/>
      <c r="O24" s="731"/>
      <c r="P24" s="731"/>
      <c r="Q24" s="731"/>
      <c r="R24" s="700"/>
      <c r="S24" s="701"/>
      <c r="T24" s="723"/>
      <c r="Z24" s="724"/>
      <c r="AA24" s="724"/>
      <c r="AB24" s="724"/>
    </row>
    <row r="25" spans="1:28" ht="18.75" customHeight="1">
      <c r="A25" s="720"/>
      <c r="B25" s="719"/>
      <c r="C25" s="702"/>
      <c r="D25" s="702"/>
      <c r="E25" s="696"/>
      <c r="F25" s="696"/>
      <c r="G25" s="703"/>
      <c r="H25" s="722"/>
      <c r="I25" s="722" t="s">
        <v>138</v>
      </c>
      <c r="J25" s="696"/>
      <c r="K25" s="722"/>
      <c r="L25" s="722"/>
      <c r="M25" s="722"/>
      <c r="N25" s="722"/>
      <c r="O25" s="722"/>
      <c r="P25" s="722"/>
      <c r="Q25" s="722"/>
      <c r="R25" s="763"/>
      <c r="S25" s="764"/>
      <c r="T25" s="723"/>
      <c r="V25" s="682" t="s">
        <v>230</v>
      </c>
      <c r="W25" s="682">
        <v>2</v>
      </c>
      <c r="Z25" s="724"/>
      <c r="AA25" s="724"/>
      <c r="AB25" s="724"/>
    </row>
    <row r="26" spans="1:28" ht="18.75" customHeight="1">
      <c r="A26" s="720"/>
      <c r="B26" s="720"/>
      <c r="C26" s="702"/>
      <c r="D26" s="702"/>
      <c r="E26" s="696"/>
      <c r="F26" s="696"/>
      <c r="G26" s="703"/>
      <c r="H26" s="722"/>
      <c r="I26" s="684"/>
      <c r="J26" s="684"/>
      <c r="K26" s="684"/>
      <c r="L26" s="684"/>
      <c r="M26" s="684"/>
      <c r="N26" s="684"/>
      <c r="O26" s="722"/>
      <c r="P26" s="722"/>
      <c r="Q26" s="722"/>
      <c r="R26" s="763"/>
      <c r="S26" s="764"/>
      <c r="T26" s="723"/>
      <c r="V26" s="682" t="s">
        <v>304</v>
      </c>
      <c r="W26" s="682">
        <f t="shared" si="1"/>
        <v>0</v>
      </c>
      <c r="X26" s="682" t="b">
        <v>0</v>
      </c>
      <c r="Z26" s="724"/>
      <c r="AA26" s="724"/>
      <c r="AB26" s="724"/>
    </row>
    <row r="27" spans="1:28" ht="18.75" customHeight="1">
      <c r="A27" s="720"/>
      <c r="B27" s="720"/>
      <c r="C27" s="702"/>
      <c r="D27" s="702"/>
      <c r="E27" s="696"/>
      <c r="F27" s="696"/>
      <c r="G27" s="703"/>
      <c r="H27" s="722"/>
      <c r="I27" s="684"/>
      <c r="J27" s="684"/>
      <c r="K27" s="684"/>
      <c r="L27" s="684"/>
      <c r="M27" s="684"/>
      <c r="N27" s="684"/>
      <c r="O27" s="722"/>
      <c r="P27" s="722"/>
      <c r="Q27" s="722"/>
      <c r="R27" s="763"/>
      <c r="S27" s="764"/>
      <c r="T27" s="723"/>
      <c r="V27" s="682" t="s">
        <v>305</v>
      </c>
      <c r="W27" s="682">
        <f>IF(X27,1,0)</f>
        <v>0</v>
      </c>
      <c r="X27" s="682" t="b">
        <v>0</v>
      </c>
      <c r="Z27" s="724"/>
      <c r="AA27" s="724"/>
      <c r="AB27" s="724"/>
    </row>
    <row r="28" spans="1:28" ht="18.75" customHeight="1">
      <c r="A28" s="720"/>
      <c r="B28" s="720"/>
      <c r="C28" s="706"/>
      <c r="D28" s="706"/>
      <c r="E28" s="707"/>
      <c r="F28" s="707"/>
      <c r="G28" s="708"/>
      <c r="H28" s="722"/>
      <c r="I28" s="684"/>
      <c r="J28" s="684"/>
      <c r="K28" s="684"/>
      <c r="L28" s="684"/>
      <c r="M28" s="684"/>
      <c r="N28" s="684"/>
      <c r="O28" s="722"/>
      <c r="P28" s="722"/>
      <c r="Q28" s="722"/>
      <c r="R28" s="763"/>
      <c r="S28" s="764"/>
      <c r="T28" s="723"/>
      <c r="V28" s="682" t="s">
        <v>306</v>
      </c>
      <c r="W28" s="682">
        <f>IF(X28,1,0)</f>
        <v>0</v>
      </c>
      <c r="X28" s="682" t="b">
        <v>0</v>
      </c>
      <c r="Z28" s="724"/>
      <c r="AA28" s="724"/>
      <c r="AB28" s="724"/>
    </row>
    <row r="29" spans="1:28" ht="18.75" customHeight="1">
      <c r="A29" s="720"/>
      <c r="B29" s="720"/>
      <c r="C29" s="706"/>
      <c r="D29" s="706"/>
      <c r="E29" s="707"/>
      <c r="F29" s="707"/>
      <c r="G29" s="708"/>
      <c r="H29" s="722"/>
      <c r="I29" s="684"/>
      <c r="J29" s="684"/>
      <c r="K29" s="684"/>
      <c r="L29" s="684"/>
      <c r="M29" s="684"/>
      <c r="N29" s="684"/>
      <c r="O29" s="722"/>
      <c r="P29" s="722"/>
      <c r="Q29" s="722"/>
      <c r="R29" s="763"/>
      <c r="S29" s="764"/>
      <c r="T29" s="723"/>
      <c r="V29" s="709" t="s">
        <v>307</v>
      </c>
      <c r="W29" s="682">
        <f>IF(X29,1,0)</f>
        <v>0</v>
      </c>
      <c r="X29" s="682" t="b">
        <v>0</v>
      </c>
      <c r="Z29" s="724"/>
      <c r="AA29" s="724"/>
      <c r="AB29" s="724"/>
    </row>
    <row r="30" spans="1:28" ht="18.75" customHeight="1">
      <c r="A30" s="720"/>
      <c r="B30" s="758"/>
      <c r="C30" s="710"/>
      <c r="D30" s="710"/>
      <c r="E30" s="711"/>
      <c r="F30" s="711"/>
      <c r="G30" s="712"/>
      <c r="H30" s="765"/>
      <c r="I30" s="766"/>
      <c r="J30" s="766"/>
      <c r="K30" s="759" t="s">
        <v>292</v>
      </c>
      <c r="L30" s="1685"/>
      <c r="M30" s="1685"/>
      <c r="N30" s="1685"/>
      <c r="O30" s="1685"/>
      <c r="P30" s="1685"/>
      <c r="Q30" s="1685"/>
      <c r="R30" s="1685"/>
      <c r="S30" s="690" t="s">
        <v>293</v>
      </c>
      <c r="T30" s="723"/>
      <c r="V30" s="682" t="s">
        <v>81</v>
      </c>
      <c r="W30" s="682">
        <f t="shared" ref="W30" si="2">IF(X30,1,0)</f>
        <v>0</v>
      </c>
      <c r="X30" s="682" t="b">
        <v>0</v>
      </c>
      <c r="Z30" s="724"/>
      <c r="AA30" s="724"/>
      <c r="AB30" s="724"/>
    </row>
    <row r="31" spans="1:28" ht="15" customHeight="1">
      <c r="A31" s="702"/>
      <c r="B31" s="696"/>
      <c r="C31" s="696"/>
      <c r="D31" s="696"/>
      <c r="E31" s="696"/>
      <c r="F31" s="696"/>
      <c r="G31" s="696"/>
      <c r="H31" s="696"/>
      <c r="I31" s="696"/>
      <c r="J31" s="696"/>
      <c r="K31" s="696"/>
      <c r="L31" s="696"/>
      <c r="M31" s="696"/>
      <c r="N31" s="696"/>
      <c r="O31" s="696"/>
      <c r="P31" s="696"/>
      <c r="Q31" s="707"/>
      <c r="R31" s="696"/>
      <c r="S31" s="696"/>
      <c r="T31" s="703"/>
      <c r="V31" s="682" t="s">
        <v>355</v>
      </c>
      <c r="W31" s="682">
        <f>L30</f>
        <v>0</v>
      </c>
    </row>
    <row r="32" spans="1:28" ht="15" customHeight="1">
      <c r="A32" s="704"/>
      <c r="B32" s="705"/>
      <c r="C32" s="705"/>
      <c r="D32" s="705"/>
      <c r="E32" s="705"/>
      <c r="F32" s="705"/>
      <c r="G32" s="705"/>
      <c r="H32" s="705"/>
      <c r="I32" s="705"/>
      <c r="J32" s="705"/>
      <c r="K32" s="705"/>
      <c r="L32" s="705"/>
      <c r="M32" s="705"/>
      <c r="N32" s="705"/>
      <c r="O32" s="705"/>
      <c r="P32" s="705"/>
      <c r="Q32" s="705"/>
      <c r="R32" s="705"/>
      <c r="S32" s="705"/>
      <c r="T32" s="713"/>
    </row>
  </sheetData>
  <sheetProtection algorithmName="SHA-512" hashValue="6sduBQDfg08NDBJbXdyhPAaYGFGHMAuHfcHP/TAzaIn6RrHByegAenf0kpJSkjHCjptbiHzgVQ38s5YdjYPRfQ==" saltValue="LNFlhya7q0NKC5fxF0WyMQ==" spinCount="100000" sheet="1" objects="1" scenarios="1"/>
  <mergeCells count="17">
    <mergeCell ref="L30:R30"/>
    <mergeCell ref="B16:S16"/>
    <mergeCell ref="D15:G15"/>
    <mergeCell ref="D10:G10"/>
    <mergeCell ref="J10:L10"/>
    <mergeCell ref="L23:R23"/>
    <mergeCell ref="L7:O7"/>
    <mergeCell ref="P7:S7"/>
    <mergeCell ref="C8:G9"/>
    <mergeCell ref="E7:F7"/>
    <mergeCell ref="L9:R9"/>
    <mergeCell ref="B1:S1"/>
    <mergeCell ref="B4:T4"/>
    <mergeCell ref="B5:S5"/>
    <mergeCell ref="D6:G6"/>
    <mergeCell ref="L6:M6"/>
    <mergeCell ref="N6:O6"/>
  </mergeCells>
  <phoneticPr fontId="2"/>
  <dataValidations disablePrompts="1" count="2">
    <dataValidation type="whole" operator="greaterThanOrEqual" allowBlank="1" showInputMessage="1" showErrorMessage="1" sqref="J65541:K65541 J983045:K983045 J917509:K917509 J851973:K851973 J786437:K786437 J720901:K720901 J655365:K655365 J589829:K589829 J524293:K524293 J458757:K458757 J393221:K393221 J327685:K327685 J262149:K262149 J196613:K196613 J131077:K131077">
      <formula1>0</formula1>
    </dataValidation>
    <dataValidation type="decimal" operator="greaterThanOrEqual" allowBlank="1" showInputMessage="1" showErrorMessage="1" sqref="J131075:K131075 J983041:K983041 J917505:K917505 J851969:K851969 J786433:K786433 J720897:K720897 J655361:K655361 J589825:K589825 J524289:K524289 J458753:K458753 J393217:K393217 J327681:K327681 J262145:K262145 J196609:K196609 J131073:K131073 J65537:K65537 J983038:K983039 J917502:K917503 J851966:K851967 J786430:K786431 J720894:K720895 J655358:K655359 J589822:K589823 J524286:K524287 J458750:K458751 J393214:K393215 J327678:K327679 J262142:K262143 J196606:K196607 J131070:K131071 J65534:K65535 J65539:K65539 N983039:R983039 N917503:R917503 N851967:R851967 N786431:R786431 N720895:R720895 N655359:R655359 N589823:R589823 N524287:R524287 N458751:R458751 N393215:R393215 N327679:R327679 N262143:R262143 N196607:R196607 N131071:R131071 N65535:R65535 J983023:L983023 J917487:L917487 J851951:L851951 J786415:L786415 J720879:L720879 J655343:L655343 J589807:L589807 J524271:L524271 J458735:L458735 J393199:L393199 J327663:L327663 J262127:L262127 J196591:L196591 J131055:L131055 J65519:L65519 O983015:O983019 O917479:O917483 O851943:O851947 O786407:O786411 O720871:O720875 O655335:O655339 O589799:O589803 O524263:O524267 O458727:O458731 O393191:O393195 O327655:O327659 O262119:O262123 O196583:O196587 O131047:O131051 O65511:O65515 R983015:R983019 R917479:R917483 R851943:R851947 R786407:R786411 R720871:R720875 R655335:R655339 R589799:R589803 R524263:R524267 R458727:R458731 R393191:R393195 R327655:R327659 R262119:R262123 R196583:R196587 R131047:R131051 R65511:R65515 N983010:O983010 N917474:O917474 N851938:O851938 N786402:O786402 N720866:O720866 N655330:O655330 N589794:O589794 N524258:O524258 N458722:O458722 N393186:O393186 N327650:O327650 N262114:O262114 N196578:O196578 N131042:O131042 N65506:O65506 J983043:K983043 J917507:K917507 J851971:K851971 J786435:K786435 J720899:K720899 J655363:K655363 J589827:K589827 J524291:K524291 J458755:K458755 J393219:K393219 J327683:K327683 J262147:K262147 J196611:K196611 N6:O6 J10:L10 R11:R14 O11:O14">
      <formula1>0</formula1>
    </dataValidation>
  </dataValidations>
  <printOptions horizontalCentered="1"/>
  <pageMargins left="0.59055118110236227" right="0.23622047244094491" top="0.78740157480314965" bottom="0.74803149606299213" header="0.31496062992125984" footer="0.19685039370078741"/>
  <pageSetup paperSize="9" scale="86" orientation="portrait" blackAndWhite="1" r:id="rId1"/>
  <headerFooter>
    <oddHeader>&amp;L第3号様式　その1</oddHeader>
    <oddFooter>&amp;L&amp;F&amp;C&amp;P/&amp;N&amp;R（日本産業規格Ａ列4番）
2024年度様式 ver240401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7</xdr:col>
                    <xdr:colOff>30480</xdr:colOff>
                    <xdr:row>5</xdr:row>
                    <xdr:rowOff>0</xdr:rowOff>
                  </from>
                  <to>
                    <xdr:col>10</xdr:col>
                    <xdr:colOff>30480</xdr:colOff>
                    <xdr:row>5</xdr:row>
                    <xdr:rowOff>213360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7</xdr:col>
                    <xdr:colOff>30480</xdr:colOff>
                    <xdr:row>6</xdr:row>
                    <xdr:rowOff>22860</xdr:rowOff>
                  </from>
                  <to>
                    <xdr:col>10</xdr:col>
                    <xdr:colOff>30480</xdr:colOff>
                    <xdr:row>6</xdr:row>
                    <xdr:rowOff>220980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30480</xdr:colOff>
                    <xdr:row>7</xdr:row>
                    <xdr:rowOff>22860</xdr:rowOff>
                  </from>
                  <to>
                    <xdr:col>10</xdr:col>
                    <xdr:colOff>30480</xdr:colOff>
                    <xdr:row>7</xdr:row>
                    <xdr:rowOff>220980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30480</xdr:colOff>
                    <xdr:row>8</xdr:row>
                    <xdr:rowOff>30480</xdr:rowOff>
                  </from>
                  <to>
                    <xdr:col>10</xdr:col>
                    <xdr:colOff>30480</xdr:colOff>
                    <xdr:row>8</xdr:row>
                    <xdr:rowOff>220980</xdr:rowOff>
                  </to>
                </anchor>
              </controlPr>
            </control>
          </mc:Choice>
        </mc:AlternateContent>
        <mc:AlternateContent xmlns:mc="http://schemas.openxmlformats.org/markup-compatibility/2006">
          <mc:Choice Requires="x14">
            <control shapeId="22542" r:id="rId8" name="Group Box 14">
              <controlPr defaultSize="0" print="0" autoFill="0" autoPict="0">
                <anchor moveWithCells="1">
                  <from>
                    <xdr:col>7</xdr:col>
                    <xdr:colOff>0</xdr:colOff>
                    <xdr:row>23</xdr:row>
                    <xdr:rowOff>0</xdr:rowOff>
                  </from>
                  <to>
                    <xdr:col>16</xdr:col>
                    <xdr:colOff>76200</xdr:colOff>
                    <xdr:row>24</xdr:row>
                    <xdr:rowOff>38100</xdr:rowOff>
                  </to>
                </anchor>
              </controlPr>
            </control>
          </mc:Choice>
        </mc:AlternateContent>
        <mc:AlternateContent xmlns:mc="http://schemas.openxmlformats.org/markup-compatibility/2006">
          <mc:Choice Requires="x14">
            <control shapeId="22548" r:id="rId9" name="Check Box 20">
              <controlPr defaultSize="0" autoFill="0" autoLine="0" autoPict="0">
                <anchor moveWithCells="1">
                  <from>
                    <xdr:col>7</xdr:col>
                    <xdr:colOff>213360</xdr:colOff>
                    <xdr:row>18</xdr:row>
                    <xdr:rowOff>30480</xdr:rowOff>
                  </from>
                  <to>
                    <xdr:col>16</xdr:col>
                    <xdr:colOff>106680</xdr:colOff>
                    <xdr:row>19</xdr:row>
                    <xdr:rowOff>0</xdr:rowOff>
                  </to>
                </anchor>
              </controlPr>
            </control>
          </mc:Choice>
        </mc:AlternateContent>
        <mc:AlternateContent xmlns:mc="http://schemas.openxmlformats.org/markup-compatibility/2006">
          <mc:Choice Requires="x14">
            <control shapeId="22550" r:id="rId10" name="Check Box 22">
              <controlPr defaultSize="0" autoFill="0" autoLine="0" autoPict="0">
                <anchor moveWithCells="1">
                  <from>
                    <xdr:col>7</xdr:col>
                    <xdr:colOff>213360</xdr:colOff>
                    <xdr:row>19</xdr:row>
                    <xdr:rowOff>30480</xdr:rowOff>
                  </from>
                  <to>
                    <xdr:col>16</xdr:col>
                    <xdr:colOff>220980</xdr:colOff>
                    <xdr:row>19</xdr:row>
                    <xdr:rowOff>228600</xdr:rowOff>
                  </to>
                </anchor>
              </controlPr>
            </control>
          </mc:Choice>
        </mc:AlternateContent>
        <mc:AlternateContent xmlns:mc="http://schemas.openxmlformats.org/markup-compatibility/2006">
          <mc:Choice Requires="x14">
            <control shapeId="22551" r:id="rId11" name="Check Box 23">
              <controlPr defaultSize="0" autoFill="0" autoLine="0" autoPict="0">
                <anchor moveWithCells="1">
                  <from>
                    <xdr:col>7</xdr:col>
                    <xdr:colOff>213360</xdr:colOff>
                    <xdr:row>20</xdr:row>
                    <xdr:rowOff>22860</xdr:rowOff>
                  </from>
                  <to>
                    <xdr:col>16</xdr:col>
                    <xdr:colOff>144780</xdr:colOff>
                    <xdr:row>20</xdr:row>
                    <xdr:rowOff>220980</xdr:rowOff>
                  </to>
                </anchor>
              </controlPr>
            </control>
          </mc:Choice>
        </mc:AlternateContent>
        <mc:AlternateContent xmlns:mc="http://schemas.openxmlformats.org/markup-compatibility/2006">
          <mc:Choice Requires="x14">
            <control shapeId="22552" r:id="rId12" name="Check Box 24">
              <controlPr defaultSize="0" autoFill="0" autoLine="0" autoPict="0">
                <anchor moveWithCells="1">
                  <from>
                    <xdr:col>7</xdr:col>
                    <xdr:colOff>213360</xdr:colOff>
                    <xdr:row>21</xdr:row>
                    <xdr:rowOff>22860</xdr:rowOff>
                  </from>
                  <to>
                    <xdr:col>16</xdr:col>
                    <xdr:colOff>144780</xdr:colOff>
                    <xdr:row>21</xdr:row>
                    <xdr:rowOff>220980</xdr:rowOff>
                  </to>
                </anchor>
              </controlPr>
            </control>
          </mc:Choice>
        </mc:AlternateContent>
        <mc:AlternateContent xmlns:mc="http://schemas.openxmlformats.org/markup-compatibility/2006">
          <mc:Choice Requires="x14">
            <control shapeId="22553" r:id="rId13" name="Check Box 25">
              <controlPr defaultSize="0" autoFill="0" autoLine="0" autoPict="0">
                <anchor moveWithCells="1">
                  <from>
                    <xdr:col>7</xdr:col>
                    <xdr:colOff>487680</xdr:colOff>
                    <xdr:row>22</xdr:row>
                    <xdr:rowOff>0</xdr:rowOff>
                  </from>
                  <to>
                    <xdr:col>10</xdr:col>
                    <xdr:colOff>220980</xdr:colOff>
                    <xdr:row>22</xdr:row>
                    <xdr:rowOff>213360</xdr:rowOff>
                  </to>
                </anchor>
              </controlPr>
            </control>
          </mc:Choice>
        </mc:AlternateContent>
        <mc:AlternateContent xmlns:mc="http://schemas.openxmlformats.org/markup-compatibility/2006">
          <mc:Choice Requires="x14">
            <control shapeId="22554" r:id="rId14" name="Option Button 26">
              <controlPr defaultSize="0" autoFill="0" autoLine="0" autoPict="0">
                <anchor moveWithCells="1">
                  <from>
                    <xdr:col>7</xdr:col>
                    <xdr:colOff>22860</xdr:colOff>
                    <xdr:row>23</xdr:row>
                    <xdr:rowOff>30480</xdr:rowOff>
                  </from>
                  <to>
                    <xdr:col>11</xdr:col>
                    <xdr:colOff>259080</xdr:colOff>
                    <xdr:row>23</xdr:row>
                    <xdr:rowOff>228600</xdr:rowOff>
                  </to>
                </anchor>
              </controlPr>
            </control>
          </mc:Choice>
        </mc:AlternateContent>
        <mc:AlternateContent xmlns:mc="http://schemas.openxmlformats.org/markup-compatibility/2006">
          <mc:Choice Requires="x14">
            <control shapeId="22555" r:id="rId15" name="Option Button 27">
              <controlPr defaultSize="0" autoFill="0" autoLine="0" autoPict="0">
                <anchor moveWithCells="1">
                  <from>
                    <xdr:col>10</xdr:col>
                    <xdr:colOff>30480</xdr:colOff>
                    <xdr:row>23</xdr:row>
                    <xdr:rowOff>0</xdr:rowOff>
                  </from>
                  <to>
                    <xdr:col>13</xdr:col>
                    <xdr:colOff>411480</xdr:colOff>
                    <xdr:row>24</xdr:row>
                    <xdr:rowOff>0</xdr:rowOff>
                  </to>
                </anchor>
              </controlPr>
            </control>
          </mc:Choice>
        </mc:AlternateContent>
        <mc:AlternateContent xmlns:mc="http://schemas.openxmlformats.org/markup-compatibility/2006">
          <mc:Choice Requires="x14">
            <control shapeId="22557" r:id="rId16" name="Check Box 29">
              <controlPr defaultSize="0" autoFill="0" autoLine="0" autoPict="0">
                <anchor moveWithCells="1">
                  <from>
                    <xdr:col>8</xdr:col>
                    <xdr:colOff>22860</xdr:colOff>
                    <xdr:row>25</xdr:row>
                    <xdr:rowOff>0</xdr:rowOff>
                  </from>
                  <to>
                    <xdr:col>16</xdr:col>
                    <xdr:colOff>22860</xdr:colOff>
                    <xdr:row>25</xdr:row>
                    <xdr:rowOff>220980</xdr:rowOff>
                  </to>
                </anchor>
              </controlPr>
            </control>
          </mc:Choice>
        </mc:AlternateContent>
        <mc:AlternateContent xmlns:mc="http://schemas.openxmlformats.org/markup-compatibility/2006">
          <mc:Choice Requires="x14">
            <control shapeId="22559" r:id="rId17" name="Check Box 31">
              <controlPr defaultSize="0" autoFill="0" autoLine="0" autoPict="0">
                <anchor moveWithCells="1">
                  <from>
                    <xdr:col>8</xdr:col>
                    <xdr:colOff>22860</xdr:colOff>
                    <xdr:row>26</xdr:row>
                    <xdr:rowOff>0</xdr:rowOff>
                  </from>
                  <to>
                    <xdr:col>16</xdr:col>
                    <xdr:colOff>22860</xdr:colOff>
                    <xdr:row>26</xdr:row>
                    <xdr:rowOff>220980</xdr:rowOff>
                  </to>
                </anchor>
              </controlPr>
            </control>
          </mc:Choice>
        </mc:AlternateContent>
        <mc:AlternateContent xmlns:mc="http://schemas.openxmlformats.org/markup-compatibility/2006">
          <mc:Choice Requires="x14">
            <control shapeId="22560" r:id="rId18" name="Check Box 32">
              <controlPr defaultSize="0" autoFill="0" autoLine="0" autoPict="0">
                <anchor moveWithCells="1">
                  <from>
                    <xdr:col>8</xdr:col>
                    <xdr:colOff>22860</xdr:colOff>
                    <xdr:row>26</xdr:row>
                    <xdr:rowOff>220980</xdr:rowOff>
                  </from>
                  <to>
                    <xdr:col>16</xdr:col>
                    <xdr:colOff>22860</xdr:colOff>
                    <xdr:row>27</xdr:row>
                    <xdr:rowOff>182880</xdr:rowOff>
                  </to>
                </anchor>
              </controlPr>
            </control>
          </mc:Choice>
        </mc:AlternateContent>
        <mc:AlternateContent xmlns:mc="http://schemas.openxmlformats.org/markup-compatibility/2006">
          <mc:Choice Requires="x14">
            <control shapeId="22561" r:id="rId19" name="Check Box 33">
              <controlPr defaultSize="0" autoFill="0" autoLine="0" autoPict="0">
                <anchor moveWithCells="1">
                  <from>
                    <xdr:col>8</xdr:col>
                    <xdr:colOff>22860</xdr:colOff>
                    <xdr:row>27</xdr:row>
                    <xdr:rowOff>220980</xdr:rowOff>
                  </from>
                  <to>
                    <xdr:col>16</xdr:col>
                    <xdr:colOff>22860</xdr:colOff>
                    <xdr:row>28</xdr:row>
                    <xdr:rowOff>182880</xdr:rowOff>
                  </to>
                </anchor>
              </controlPr>
            </control>
          </mc:Choice>
        </mc:AlternateContent>
        <mc:AlternateContent xmlns:mc="http://schemas.openxmlformats.org/markup-compatibility/2006">
          <mc:Choice Requires="x14">
            <control shapeId="22562" r:id="rId20" name="Check Box 34">
              <controlPr defaultSize="0" autoFill="0" autoLine="0" autoPict="0">
                <anchor moveWithCells="1">
                  <from>
                    <xdr:col>8</xdr:col>
                    <xdr:colOff>22860</xdr:colOff>
                    <xdr:row>28</xdr:row>
                    <xdr:rowOff>220980</xdr:rowOff>
                  </from>
                  <to>
                    <xdr:col>10</xdr:col>
                    <xdr:colOff>60960</xdr:colOff>
                    <xdr:row>29</xdr:row>
                    <xdr:rowOff>213360</xdr:rowOff>
                  </to>
                </anchor>
              </controlPr>
            </control>
          </mc:Choice>
        </mc:AlternateContent>
        <mc:AlternateContent xmlns:mc="http://schemas.openxmlformats.org/markup-compatibility/2006">
          <mc:Choice Requires="x14">
            <control shapeId="22566" r:id="rId21" name="Group Box 38">
              <controlPr defaultSize="0" print="0" autoFill="0" autoPict="0">
                <anchor moveWithCells="1">
                  <from>
                    <xdr:col>6</xdr:col>
                    <xdr:colOff>99060</xdr:colOff>
                    <xdr:row>13</xdr:row>
                    <xdr:rowOff>251460</xdr:rowOff>
                  </from>
                  <to>
                    <xdr:col>15</xdr:col>
                    <xdr:colOff>259080</xdr:colOff>
                    <xdr:row>15</xdr:row>
                    <xdr:rowOff>38100</xdr:rowOff>
                  </to>
                </anchor>
              </controlPr>
            </control>
          </mc:Choice>
        </mc:AlternateContent>
        <mc:AlternateContent xmlns:mc="http://schemas.openxmlformats.org/markup-compatibility/2006">
          <mc:Choice Requires="x14">
            <control shapeId="22567" r:id="rId22" name="Option Button 39">
              <controlPr defaultSize="0" autoFill="0" autoLine="0" autoPict="0">
                <anchor moveWithCells="1">
                  <from>
                    <xdr:col>7</xdr:col>
                    <xdr:colOff>30480</xdr:colOff>
                    <xdr:row>14</xdr:row>
                    <xdr:rowOff>22860</xdr:rowOff>
                  </from>
                  <to>
                    <xdr:col>11</xdr:col>
                    <xdr:colOff>259080</xdr:colOff>
                    <xdr:row>14</xdr:row>
                    <xdr:rowOff>228600</xdr:rowOff>
                  </to>
                </anchor>
              </controlPr>
            </control>
          </mc:Choice>
        </mc:AlternateContent>
        <mc:AlternateContent xmlns:mc="http://schemas.openxmlformats.org/markup-compatibility/2006">
          <mc:Choice Requires="x14">
            <control shapeId="22568" r:id="rId23" name="Option Button 40">
              <controlPr defaultSize="0" autoFill="0" autoLine="0" autoPict="0">
                <anchor moveWithCells="1">
                  <from>
                    <xdr:col>11</xdr:col>
                    <xdr:colOff>68580</xdr:colOff>
                    <xdr:row>14</xdr:row>
                    <xdr:rowOff>22860</xdr:rowOff>
                  </from>
                  <to>
                    <xdr:col>14</xdr:col>
                    <xdr:colOff>99060</xdr:colOff>
                    <xdr:row>15</xdr:row>
                    <xdr:rowOff>0</xdr:rowOff>
                  </to>
                </anchor>
              </controlPr>
            </control>
          </mc:Choice>
        </mc:AlternateContent>
        <mc:AlternateContent xmlns:mc="http://schemas.openxmlformats.org/markup-compatibility/2006">
          <mc:Choice Requires="x14">
            <control shapeId="22586" r:id="rId24" name="Group Box 58">
              <controlPr defaultSize="0" print="0" autoFill="0" autoPict="0">
                <anchor moveWithCells="1">
                  <from>
                    <xdr:col>6</xdr:col>
                    <xdr:colOff>99060</xdr:colOff>
                    <xdr:row>15</xdr:row>
                    <xdr:rowOff>213360</xdr:rowOff>
                  </from>
                  <to>
                    <xdr:col>15</xdr:col>
                    <xdr:colOff>259080</xdr:colOff>
                    <xdr:row>17</xdr:row>
                    <xdr:rowOff>0</xdr:rowOff>
                  </to>
                </anchor>
              </controlPr>
            </control>
          </mc:Choice>
        </mc:AlternateContent>
        <mc:AlternateContent xmlns:mc="http://schemas.openxmlformats.org/markup-compatibility/2006">
          <mc:Choice Requires="x14">
            <control shapeId="22587" r:id="rId25" name="Option Button 59">
              <controlPr locked="0" defaultSize="0" autoFill="0" autoLine="0" autoPict="0">
                <anchor moveWithCells="1">
                  <from>
                    <xdr:col>7</xdr:col>
                    <xdr:colOff>30480</xdr:colOff>
                    <xdr:row>16</xdr:row>
                    <xdr:rowOff>22860</xdr:rowOff>
                  </from>
                  <to>
                    <xdr:col>11</xdr:col>
                    <xdr:colOff>259080</xdr:colOff>
                    <xdr:row>16</xdr:row>
                    <xdr:rowOff>228600</xdr:rowOff>
                  </to>
                </anchor>
              </controlPr>
            </control>
          </mc:Choice>
        </mc:AlternateContent>
        <mc:AlternateContent xmlns:mc="http://schemas.openxmlformats.org/markup-compatibility/2006">
          <mc:Choice Requires="x14">
            <control shapeId="22588" r:id="rId26" name="Option Button 60">
              <controlPr locked="0" defaultSize="0" autoFill="0" autoLine="0" autoPict="0">
                <anchor moveWithCells="1">
                  <from>
                    <xdr:col>11</xdr:col>
                    <xdr:colOff>76200</xdr:colOff>
                    <xdr:row>16</xdr:row>
                    <xdr:rowOff>22860</xdr:rowOff>
                  </from>
                  <to>
                    <xdr:col>14</xdr:col>
                    <xdr:colOff>106680</xdr:colOff>
                    <xdr:row>17</xdr:row>
                    <xdr:rowOff>0</xdr:rowOff>
                  </to>
                </anchor>
              </controlPr>
            </control>
          </mc:Choice>
        </mc:AlternateContent>
        <mc:AlternateContent xmlns:mc="http://schemas.openxmlformats.org/markup-compatibility/2006">
          <mc:Choice Requires="x14">
            <control shapeId="22599" r:id="rId27" name="Group Box 71">
              <controlPr defaultSize="0" print="0" autoFill="0" autoPict="0">
                <anchor moveWithCells="1">
                  <from>
                    <xdr:col>7</xdr:col>
                    <xdr:colOff>22860</xdr:colOff>
                    <xdr:row>9</xdr:row>
                    <xdr:rowOff>220980</xdr:rowOff>
                  </from>
                  <to>
                    <xdr:col>10</xdr:col>
                    <xdr:colOff>213360</xdr:colOff>
                    <xdr:row>13</xdr:row>
                    <xdr:rowOff>220980</xdr:rowOff>
                  </to>
                </anchor>
              </controlPr>
            </control>
          </mc:Choice>
        </mc:AlternateContent>
        <mc:AlternateContent xmlns:mc="http://schemas.openxmlformats.org/markup-compatibility/2006">
          <mc:Choice Requires="x14">
            <control shapeId="22600" r:id="rId28" name="Option Button 72">
              <controlPr defaultSize="0" autoFill="0" autoLine="0" autoPict="0">
                <anchor moveWithCells="1">
                  <from>
                    <xdr:col>7</xdr:col>
                    <xdr:colOff>30480</xdr:colOff>
                    <xdr:row>10</xdr:row>
                    <xdr:rowOff>22860</xdr:rowOff>
                  </from>
                  <to>
                    <xdr:col>9</xdr:col>
                    <xdr:colOff>106680</xdr:colOff>
                    <xdr:row>11</xdr:row>
                    <xdr:rowOff>22860</xdr:rowOff>
                  </to>
                </anchor>
              </controlPr>
            </control>
          </mc:Choice>
        </mc:AlternateContent>
        <mc:AlternateContent xmlns:mc="http://schemas.openxmlformats.org/markup-compatibility/2006">
          <mc:Choice Requires="x14">
            <control shapeId="22601" r:id="rId29" name="Option Button 73">
              <controlPr defaultSize="0" autoFill="0" autoLine="0" autoPict="0">
                <anchor moveWithCells="1">
                  <from>
                    <xdr:col>7</xdr:col>
                    <xdr:colOff>30480</xdr:colOff>
                    <xdr:row>12</xdr:row>
                    <xdr:rowOff>213360</xdr:rowOff>
                  </from>
                  <to>
                    <xdr:col>8</xdr:col>
                    <xdr:colOff>182880</xdr:colOff>
                    <xdr:row>13</xdr:row>
                    <xdr:rowOff>220980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34"/>
  <sheetViews>
    <sheetView showGridLines="0" zoomScaleNormal="100" zoomScaleSheetLayoutView="70" workbookViewId="0"/>
  </sheetViews>
  <sheetFormatPr defaultColWidth="9" defaultRowHeight="18"/>
  <cols>
    <col min="1" max="1" width="1.09765625" style="693" customWidth="1"/>
    <col min="2" max="2" width="2.69921875" style="693" customWidth="1"/>
    <col min="3" max="3" width="3.09765625" style="693" customWidth="1"/>
    <col min="4" max="4" width="9.59765625" style="693" customWidth="1"/>
    <col min="5" max="5" width="2.59765625" style="693" customWidth="1"/>
    <col min="6" max="6" width="19.19921875" style="693" customWidth="1"/>
    <col min="7" max="7" width="1.69921875" style="693" customWidth="1"/>
    <col min="8" max="9" width="2.59765625" style="693" customWidth="1"/>
    <col min="10" max="10" width="6.09765625" style="693" customWidth="1"/>
    <col min="11" max="11" width="3.09765625" style="693" customWidth="1"/>
    <col min="12" max="12" width="6.19921875" style="693" customWidth="1"/>
    <col min="13" max="13" width="1.69921875" style="693" customWidth="1"/>
    <col min="14" max="14" width="6.09765625" style="693" bestFit="1" customWidth="1"/>
    <col min="15" max="15" width="6.19921875" style="693" customWidth="1"/>
    <col min="16" max="16" width="4.09765625" style="693" customWidth="1"/>
    <col min="17" max="17" width="8.09765625" style="693" customWidth="1"/>
    <col min="18" max="18" width="6.19921875" style="693" customWidth="1"/>
    <col min="19" max="19" width="4.09765625" style="693" customWidth="1"/>
    <col min="20" max="20" width="1.19921875" style="693" customWidth="1"/>
    <col min="21" max="21" width="2.19921875" style="683" customWidth="1"/>
    <col min="22" max="22" width="44.09765625" style="683" hidden="1" customWidth="1"/>
    <col min="23" max="23" width="8.5" style="682" hidden="1" customWidth="1"/>
    <col min="24" max="24" width="8.19921875" style="682" hidden="1" customWidth="1"/>
    <col min="25" max="28" width="8.19921875" style="682" customWidth="1"/>
    <col min="29" max="16384" width="9" style="695"/>
  </cols>
  <sheetData>
    <row r="1" spans="1:28" ht="30" customHeight="1">
      <c r="B1" s="1666" t="s">
        <v>1790</v>
      </c>
      <c r="C1" s="1666"/>
      <c r="D1" s="1666"/>
      <c r="E1" s="1666"/>
      <c r="F1" s="1666"/>
      <c r="G1" s="1666"/>
      <c r="H1" s="1666"/>
      <c r="I1" s="1666"/>
      <c r="J1" s="1666"/>
      <c r="K1" s="1666"/>
      <c r="L1" s="1666"/>
      <c r="M1" s="1666"/>
      <c r="N1" s="1666"/>
      <c r="O1" s="1666"/>
      <c r="P1" s="1666"/>
      <c r="Q1" s="1666"/>
      <c r="R1" s="1666"/>
      <c r="S1" s="1666"/>
      <c r="V1" s="682"/>
    </row>
    <row r="2" spans="1:28" ht="10.199999999999999" customHeight="1">
      <c r="B2" s="714"/>
      <c r="C2" s="714"/>
      <c r="D2" s="714"/>
      <c r="E2" s="714"/>
      <c r="F2" s="714"/>
      <c r="G2" s="714"/>
      <c r="H2" s="714"/>
      <c r="I2" s="714"/>
      <c r="J2" s="714"/>
      <c r="K2" s="714"/>
      <c r="L2" s="714"/>
      <c r="M2" s="714"/>
      <c r="N2" s="714"/>
      <c r="O2" s="714"/>
      <c r="P2" s="714"/>
      <c r="Q2" s="714"/>
      <c r="R2" s="714"/>
      <c r="S2" s="714"/>
      <c r="V2" s="682"/>
    </row>
    <row r="3" spans="1:28" ht="11.25" customHeight="1">
      <c r="A3" s="696"/>
      <c r="B3" s="715"/>
      <c r="C3" s="715"/>
      <c r="D3" s="715"/>
      <c r="E3" s="715"/>
      <c r="F3" s="715"/>
      <c r="G3" s="715"/>
      <c r="H3" s="715"/>
      <c r="I3" s="715"/>
      <c r="J3" s="715"/>
      <c r="K3" s="715"/>
      <c r="L3" s="715"/>
      <c r="M3" s="715"/>
      <c r="N3" s="715"/>
      <c r="O3" s="715"/>
      <c r="P3" s="715"/>
      <c r="Q3" s="715"/>
      <c r="R3" s="715"/>
      <c r="S3" s="715"/>
      <c r="V3" s="682"/>
    </row>
    <row r="4" spans="1:28" ht="30" customHeight="1">
      <c r="A4" s="730"/>
      <c r="B4" s="767" t="s">
        <v>1474</v>
      </c>
      <c r="C4" s="768"/>
      <c r="D4" s="687"/>
      <c r="E4" s="687"/>
      <c r="F4" s="687"/>
      <c r="G4" s="687"/>
      <c r="H4" s="687"/>
      <c r="I4" s="687"/>
      <c r="J4" s="687"/>
      <c r="K4" s="687"/>
      <c r="L4" s="687"/>
      <c r="M4" s="687"/>
      <c r="N4" s="687"/>
      <c r="O4" s="687"/>
      <c r="P4" s="687"/>
      <c r="Q4" s="687"/>
      <c r="R4" s="687"/>
      <c r="S4" s="687"/>
      <c r="T4" s="769"/>
      <c r="U4" s="770"/>
      <c r="V4" s="709" t="s">
        <v>385</v>
      </c>
      <c r="Z4" s="724"/>
      <c r="AA4" s="724"/>
      <c r="AB4" s="724"/>
    </row>
    <row r="5" spans="1:28" ht="18.75" customHeight="1">
      <c r="A5" s="720"/>
      <c r="B5" s="1670" t="s">
        <v>233</v>
      </c>
      <c r="C5" s="1671"/>
      <c r="D5" s="1671"/>
      <c r="E5" s="1671"/>
      <c r="F5" s="1671"/>
      <c r="G5" s="1671"/>
      <c r="H5" s="1671"/>
      <c r="I5" s="1671"/>
      <c r="J5" s="1671"/>
      <c r="K5" s="1671"/>
      <c r="L5" s="1671"/>
      <c r="M5" s="1671"/>
      <c r="N5" s="1671"/>
      <c r="O5" s="1671"/>
      <c r="P5" s="1671"/>
      <c r="Q5" s="1671"/>
      <c r="R5" s="1671"/>
      <c r="S5" s="1672"/>
      <c r="T5" s="723"/>
      <c r="U5" s="770"/>
      <c r="V5" s="709" t="s">
        <v>231</v>
      </c>
      <c r="Z5" s="724"/>
      <c r="AA5" s="724"/>
      <c r="AB5" s="724"/>
    </row>
    <row r="6" spans="1:28" ht="18.75" customHeight="1">
      <c r="A6" s="719"/>
      <c r="B6" s="719"/>
      <c r="C6" s="771" t="s">
        <v>234</v>
      </c>
      <c r="D6" s="771"/>
      <c r="E6" s="1691" t="s">
        <v>1568</v>
      </c>
      <c r="F6" s="1671"/>
      <c r="G6" s="1671"/>
      <c r="H6" s="1671"/>
      <c r="I6" s="1671"/>
      <c r="J6" s="1672"/>
      <c r="K6" s="1691" t="s">
        <v>235</v>
      </c>
      <c r="L6" s="1671"/>
      <c r="M6" s="1671"/>
      <c r="N6" s="1671"/>
      <c r="O6" s="1671"/>
      <c r="P6" s="1671"/>
      <c r="Q6" s="1671"/>
      <c r="R6" s="1671"/>
      <c r="S6" s="1672"/>
      <c r="T6" s="764"/>
      <c r="U6" s="770"/>
      <c r="V6" s="709" t="s">
        <v>236</v>
      </c>
      <c r="Z6" s="724"/>
      <c r="AA6" s="724"/>
      <c r="AB6" s="724"/>
    </row>
    <row r="7" spans="1:28" ht="18.75" customHeight="1">
      <c r="A7" s="720"/>
      <c r="B7" s="719"/>
      <c r="C7" s="1692" t="s">
        <v>308</v>
      </c>
      <c r="D7" s="1693"/>
      <c r="E7" s="772"/>
      <c r="F7" s="756"/>
      <c r="G7" s="731"/>
      <c r="H7" s="773"/>
      <c r="I7" s="773"/>
      <c r="J7" s="774"/>
      <c r="K7" s="775"/>
      <c r="L7" s="756"/>
      <c r="M7" s="756"/>
      <c r="N7" s="776"/>
      <c r="O7" s="776"/>
      <c r="P7" s="774"/>
      <c r="Q7" s="774"/>
      <c r="R7" s="774"/>
      <c r="S7" s="769"/>
      <c r="T7" s="719"/>
      <c r="U7" s="770"/>
      <c r="V7" s="709" t="s">
        <v>312</v>
      </c>
      <c r="W7" s="682">
        <f t="shared" ref="W7:W31" si="0">IF(X7,1,0)</f>
        <v>0</v>
      </c>
      <c r="X7" s="682" t="b">
        <v>0</v>
      </c>
      <c r="Z7" s="724"/>
      <c r="AA7" s="724"/>
      <c r="AB7" s="724"/>
    </row>
    <row r="8" spans="1:28" ht="18.75" customHeight="1">
      <c r="A8" s="720"/>
      <c r="B8" s="719"/>
      <c r="C8" s="1694"/>
      <c r="D8" s="1695"/>
      <c r="E8" s="777"/>
      <c r="F8" s="692"/>
      <c r="G8" s="689"/>
      <c r="H8" s="689"/>
      <c r="I8" s="689"/>
      <c r="J8" s="689"/>
      <c r="K8" s="726"/>
      <c r="L8" s="692"/>
      <c r="M8" s="692"/>
      <c r="N8" s="692"/>
      <c r="O8" s="692"/>
      <c r="P8" s="689"/>
      <c r="Q8" s="689"/>
      <c r="R8" s="689"/>
      <c r="S8" s="690"/>
      <c r="T8" s="719"/>
      <c r="U8" s="770"/>
      <c r="V8" s="709" t="s">
        <v>313</v>
      </c>
      <c r="W8" s="682">
        <f t="shared" si="0"/>
        <v>0</v>
      </c>
      <c r="X8" s="682" t="b">
        <v>0</v>
      </c>
      <c r="Z8" s="724"/>
      <c r="AA8" s="724"/>
      <c r="AB8" s="724"/>
    </row>
    <row r="9" spans="1:28" ht="18.75" customHeight="1">
      <c r="A9" s="720"/>
      <c r="B9" s="719"/>
      <c r="C9" s="1696" t="s">
        <v>309</v>
      </c>
      <c r="D9" s="1697"/>
      <c r="E9" s="778"/>
      <c r="F9" s="684"/>
      <c r="G9" s="722"/>
      <c r="H9" s="722"/>
      <c r="I9" s="722"/>
      <c r="J9" s="722"/>
      <c r="K9" s="725"/>
      <c r="L9" s="684"/>
      <c r="M9" s="684"/>
      <c r="N9" s="684"/>
      <c r="O9" s="684"/>
      <c r="P9" s="722"/>
      <c r="Q9" s="722"/>
      <c r="R9" s="722"/>
      <c r="S9" s="723"/>
      <c r="T9" s="723"/>
      <c r="U9" s="770"/>
      <c r="V9" s="682"/>
      <c r="Z9" s="724"/>
      <c r="AA9" s="724"/>
      <c r="AB9" s="724"/>
    </row>
    <row r="10" spans="1:28" ht="18.75" customHeight="1">
      <c r="A10" s="720"/>
      <c r="B10" s="719"/>
      <c r="C10" s="1698"/>
      <c r="D10" s="1699"/>
      <c r="E10" s="778"/>
      <c r="F10" s="779"/>
      <c r="G10" s="780"/>
      <c r="H10" s="780"/>
      <c r="I10" s="780"/>
      <c r="J10" s="780"/>
      <c r="K10" s="781"/>
      <c r="L10" s="779"/>
      <c r="M10" s="779"/>
      <c r="N10" s="779"/>
      <c r="O10" s="779"/>
      <c r="P10" s="780"/>
      <c r="Q10" s="780"/>
      <c r="R10" s="780"/>
      <c r="S10" s="782"/>
      <c r="T10" s="723"/>
      <c r="V10" s="682" t="s">
        <v>237</v>
      </c>
      <c r="W10" s="682">
        <f t="shared" si="0"/>
        <v>0</v>
      </c>
      <c r="X10" s="682" t="b">
        <v>0</v>
      </c>
      <c r="Z10" s="724"/>
      <c r="AA10" s="724"/>
      <c r="AB10" s="724"/>
    </row>
    <row r="11" spans="1:28" ht="18.75" customHeight="1">
      <c r="A11" s="720"/>
      <c r="B11" s="719"/>
      <c r="C11" s="1700" t="s">
        <v>310</v>
      </c>
      <c r="D11" s="1701"/>
      <c r="E11" s="783"/>
      <c r="F11" s="756"/>
      <c r="G11" s="731"/>
      <c r="H11" s="773"/>
      <c r="I11" s="773"/>
      <c r="J11" s="784"/>
      <c r="K11" s="785"/>
      <c r="L11" s="756"/>
      <c r="M11" s="756"/>
      <c r="N11" s="756"/>
      <c r="O11" s="756"/>
      <c r="P11" s="731"/>
      <c r="Q11" s="731"/>
      <c r="R11" s="731"/>
      <c r="S11" s="769"/>
      <c r="T11" s="723"/>
      <c r="V11" s="682" t="s">
        <v>284</v>
      </c>
      <c r="W11" s="682">
        <f t="shared" si="0"/>
        <v>0</v>
      </c>
      <c r="X11" s="682" t="b">
        <v>0</v>
      </c>
      <c r="Z11" s="724"/>
      <c r="AA11" s="724"/>
      <c r="AB11" s="724"/>
    </row>
    <row r="12" spans="1:28" ht="18.75" customHeight="1">
      <c r="A12" s="720"/>
      <c r="B12" s="719"/>
      <c r="C12" s="1698"/>
      <c r="D12" s="1699"/>
      <c r="E12" s="778"/>
      <c r="F12" s="684"/>
      <c r="G12" s="722"/>
      <c r="H12" s="722"/>
      <c r="I12" s="722"/>
      <c r="J12" s="722"/>
      <c r="K12" s="725"/>
      <c r="L12" s="684"/>
      <c r="M12" s="684"/>
      <c r="N12" s="684"/>
      <c r="O12" s="684"/>
      <c r="P12" s="722"/>
      <c r="Q12" s="722"/>
      <c r="R12" s="722"/>
      <c r="S12" s="723"/>
      <c r="T12" s="723"/>
      <c r="V12" s="682"/>
      <c r="Z12" s="724"/>
      <c r="AA12" s="724"/>
      <c r="AB12" s="724"/>
    </row>
    <row r="13" spans="1:28" ht="18.75" customHeight="1">
      <c r="A13" s="720"/>
      <c r="B13" s="1670" t="s">
        <v>1569</v>
      </c>
      <c r="C13" s="1671"/>
      <c r="D13" s="1671"/>
      <c r="E13" s="1671"/>
      <c r="F13" s="1671"/>
      <c r="G13" s="1671"/>
      <c r="H13" s="1671"/>
      <c r="I13" s="1671"/>
      <c r="J13" s="1671"/>
      <c r="K13" s="1671"/>
      <c r="L13" s="1671"/>
      <c r="M13" s="1671"/>
      <c r="N13" s="1671"/>
      <c r="O13" s="1671"/>
      <c r="P13" s="1671"/>
      <c r="Q13" s="1671"/>
      <c r="R13" s="1671"/>
      <c r="S13" s="1672"/>
      <c r="T13" s="723"/>
      <c r="V13" s="709" t="s">
        <v>239</v>
      </c>
      <c r="Z13" s="724"/>
      <c r="AA13" s="724"/>
      <c r="AB13" s="724"/>
    </row>
    <row r="14" spans="1:28" ht="18.75" customHeight="1">
      <c r="A14" s="720"/>
      <c r="B14" s="719"/>
      <c r="C14" s="684"/>
      <c r="D14" s="684"/>
      <c r="E14" s="684"/>
      <c r="F14" s="684"/>
      <c r="G14" s="684"/>
      <c r="H14" s="684"/>
      <c r="I14" s="684"/>
      <c r="J14" s="684"/>
      <c r="K14" s="684"/>
      <c r="L14" s="722"/>
      <c r="M14" s="722"/>
      <c r="N14" s="722"/>
      <c r="O14" s="722"/>
      <c r="P14" s="722"/>
      <c r="Q14" s="722"/>
      <c r="R14" s="722"/>
      <c r="S14" s="769"/>
      <c r="T14" s="723"/>
      <c r="V14" s="709" t="s">
        <v>312</v>
      </c>
      <c r="W14" s="682">
        <f t="shared" si="0"/>
        <v>0</v>
      </c>
      <c r="X14" s="682" t="b">
        <v>0</v>
      </c>
      <c r="Z14" s="724"/>
      <c r="AA14" s="724"/>
      <c r="AB14" s="724"/>
    </row>
    <row r="15" spans="1:28" ht="18.75" customHeight="1">
      <c r="A15" s="720"/>
      <c r="B15" s="717"/>
      <c r="C15" s="786"/>
      <c r="D15" s="786" t="s">
        <v>311</v>
      </c>
      <c r="E15" s="786"/>
      <c r="F15" s="786"/>
      <c r="G15" s="786"/>
      <c r="H15" s="786"/>
      <c r="I15" s="786"/>
      <c r="J15" s="786"/>
      <c r="K15" s="786"/>
      <c r="L15" s="786"/>
      <c r="M15" s="786"/>
      <c r="N15" s="786"/>
      <c r="O15" s="786"/>
      <c r="P15" s="786"/>
      <c r="Q15" s="786"/>
      <c r="R15" s="786"/>
      <c r="S15" s="787"/>
      <c r="T15" s="723"/>
      <c r="V15" s="709" t="s">
        <v>313</v>
      </c>
      <c r="W15" s="682">
        <f t="shared" si="0"/>
        <v>0</v>
      </c>
      <c r="X15" s="682" t="b">
        <v>0</v>
      </c>
      <c r="Z15" s="724"/>
      <c r="AA15" s="724"/>
      <c r="AB15" s="724"/>
    </row>
    <row r="16" spans="1:28" ht="18.75" customHeight="1">
      <c r="A16" s="720"/>
      <c r="B16" s="788"/>
      <c r="C16" s="696"/>
      <c r="D16" s="789"/>
      <c r="E16" s="789"/>
      <c r="F16" s="789"/>
      <c r="G16" s="789"/>
      <c r="H16" s="696"/>
      <c r="I16" s="696"/>
      <c r="J16" s="696"/>
      <c r="K16" s="696"/>
      <c r="L16" s="696"/>
      <c r="M16" s="696"/>
      <c r="N16" s="696"/>
      <c r="O16" s="696"/>
      <c r="P16" s="696"/>
      <c r="Q16" s="696"/>
      <c r="R16" s="696"/>
      <c r="S16" s="703"/>
      <c r="T16" s="723"/>
      <c r="Z16" s="724"/>
      <c r="AA16" s="724"/>
      <c r="AB16" s="724"/>
    </row>
    <row r="17" spans="1:28" ht="18.75" customHeight="1">
      <c r="A17" s="720"/>
      <c r="B17" s="788"/>
      <c r="C17" s="696"/>
      <c r="D17" s="789"/>
      <c r="E17" s="789"/>
      <c r="F17" s="789"/>
      <c r="G17" s="789"/>
      <c r="H17" s="696"/>
      <c r="I17" s="696"/>
      <c r="J17" s="696"/>
      <c r="K17" s="696"/>
      <c r="L17" s="696"/>
      <c r="M17" s="696"/>
      <c r="N17" s="696"/>
      <c r="O17" s="696"/>
      <c r="P17" s="696"/>
      <c r="Q17" s="696"/>
      <c r="R17" s="696"/>
      <c r="S17" s="703"/>
      <c r="T17" s="723"/>
      <c r="V17" s="682" t="s">
        <v>237</v>
      </c>
      <c r="W17" s="682">
        <f>IF(X17,1,0)</f>
        <v>0</v>
      </c>
      <c r="X17" s="682" t="b">
        <v>0</v>
      </c>
      <c r="Z17" s="724"/>
    </row>
    <row r="18" spans="1:28" ht="18.75" customHeight="1">
      <c r="A18" s="720"/>
      <c r="B18" s="788"/>
      <c r="C18" s="696"/>
      <c r="D18" s="789"/>
      <c r="E18" s="789"/>
      <c r="F18" s="789"/>
      <c r="G18" s="789"/>
      <c r="H18" s="696"/>
      <c r="I18" s="696"/>
      <c r="J18" s="696"/>
      <c r="K18" s="696"/>
      <c r="L18" s="696"/>
      <c r="M18" s="696"/>
      <c r="N18" s="696"/>
      <c r="O18" s="696"/>
      <c r="P18" s="696"/>
      <c r="Q18" s="696"/>
      <c r="R18" s="696"/>
      <c r="S18" s="703"/>
      <c r="T18" s="723"/>
      <c r="V18" s="682" t="s">
        <v>284</v>
      </c>
      <c r="W18" s="682">
        <f>IF(X18,1,0)</f>
        <v>0</v>
      </c>
      <c r="X18" s="682" t="b">
        <v>0</v>
      </c>
      <c r="Z18" s="724"/>
    </row>
    <row r="19" spans="1:28" ht="18.75" customHeight="1">
      <c r="A19" s="719"/>
      <c r="B19" s="790"/>
      <c r="C19" s="705"/>
      <c r="D19" s="791"/>
      <c r="E19" s="791" t="s">
        <v>386</v>
      </c>
      <c r="F19" s="1690"/>
      <c r="G19" s="1690"/>
      <c r="H19" s="1690"/>
      <c r="I19" s="1690"/>
      <c r="J19" s="1690"/>
      <c r="K19" s="1690"/>
      <c r="L19" s="1690"/>
      <c r="M19" s="1690"/>
      <c r="N19" s="1690"/>
      <c r="O19" s="1690"/>
      <c r="P19" s="1690"/>
      <c r="Q19" s="1690"/>
      <c r="R19" s="792" t="s">
        <v>387</v>
      </c>
      <c r="S19" s="793"/>
      <c r="T19" s="723"/>
      <c r="V19" s="682"/>
      <c r="Z19" s="724"/>
    </row>
    <row r="20" spans="1:28" ht="17.25" customHeight="1">
      <c r="A20" s="720"/>
      <c r="B20" s="696"/>
      <c r="C20" s="696"/>
      <c r="D20" s="696"/>
      <c r="E20" s="696"/>
      <c r="F20" s="696"/>
      <c r="G20" s="696"/>
      <c r="H20" s="696"/>
      <c r="I20" s="696"/>
      <c r="J20" s="696"/>
      <c r="K20" s="696"/>
      <c r="L20" s="696"/>
      <c r="M20" s="696"/>
      <c r="N20" s="696"/>
      <c r="O20" s="696"/>
      <c r="P20" s="696"/>
      <c r="Q20" s="696"/>
      <c r="R20" s="696"/>
      <c r="S20" s="696"/>
      <c r="T20" s="723"/>
      <c r="V20" s="709" t="s">
        <v>240</v>
      </c>
      <c r="Z20" s="724"/>
      <c r="AA20" s="724"/>
      <c r="AB20" s="724"/>
    </row>
    <row r="21" spans="1:28" ht="17.25" customHeight="1">
      <c r="A21" s="758"/>
      <c r="B21" s="705"/>
      <c r="C21" s="705"/>
      <c r="D21" s="705"/>
      <c r="E21" s="705"/>
      <c r="F21" s="705"/>
      <c r="G21" s="705"/>
      <c r="H21" s="705"/>
      <c r="I21" s="705"/>
      <c r="J21" s="705"/>
      <c r="K21" s="705"/>
      <c r="L21" s="705"/>
      <c r="M21" s="705"/>
      <c r="N21" s="705"/>
      <c r="O21" s="705"/>
      <c r="P21" s="705"/>
      <c r="Q21" s="705"/>
      <c r="R21" s="705"/>
      <c r="S21" s="705"/>
      <c r="T21" s="690"/>
      <c r="V21" s="709" t="s">
        <v>312</v>
      </c>
      <c r="W21" s="682">
        <f t="shared" si="0"/>
        <v>0</v>
      </c>
      <c r="X21" s="682" t="b">
        <v>0</v>
      </c>
      <c r="Z21" s="724"/>
      <c r="AA21" s="724"/>
      <c r="AB21" s="724"/>
    </row>
    <row r="22" spans="1:28" ht="17.25" customHeight="1">
      <c r="A22" s="696"/>
      <c r="B22" s="696"/>
      <c r="T22" s="722"/>
      <c r="V22" s="709" t="s">
        <v>313</v>
      </c>
      <c r="W22" s="682">
        <f t="shared" si="0"/>
        <v>0</v>
      </c>
      <c r="X22" s="682" t="b">
        <v>0</v>
      </c>
    </row>
    <row r="23" spans="1:28">
      <c r="T23" s="722"/>
      <c r="V23" s="682"/>
    </row>
    <row r="24" spans="1:28">
      <c r="T24" s="786"/>
      <c r="V24" s="682" t="s">
        <v>237</v>
      </c>
      <c r="W24" s="682">
        <f t="shared" si="0"/>
        <v>0</v>
      </c>
      <c r="X24" s="682" t="b">
        <v>0</v>
      </c>
    </row>
    <row r="25" spans="1:28">
      <c r="V25" s="682" t="s">
        <v>284</v>
      </c>
      <c r="W25" s="682">
        <f t="shared" si="0"/>
        <v>0</v>
      </c>
      <c r="X25" s="682" t="b">
        <v>0</v>
      </c>
    </row>
    <row r="26" spans="1:28">
      <c r="V26" s="682"/>
    </row>
    <row r="27" spans="1:28">
      <c r="V27" s="683" t="s">
        <v>232</v>
      </c>
      <c r="W27" s="682">
        <v>3</v>
      </c>
    </row>
    <row r="28" spans="1:28">
      <c r="V28" s="683" t="s">
        <v>241</v>
      </c>
      <c r="W28" s="682">
        <f t="shared" si="0"/>
        <v>0</v>
      </c>
      <c r="X28" s="682" t="b">
        <v>0</v>
      </c>
    </row>
    <row r="29" spans="1:28">
      <c r="V29" s="683" t="s">
        <v>243</v>
      </c>
      <c r="W29" s="682">
        <f t="shared" si="0"/>
        <v>0</v>
      </c>
      <c r="X29" s="682" t="b">
        <v>0</v>
      </c>
    </row>
    <row r="30" spans="1:28">
      <c r="V30" s="683" t="s">
        <v>242</v>
      </c>
      <c r="W30" s="682">
        <f t="shared" si="0"/>
        <v>0</v>
      </c>
      <c r="X30" s="682" t="b">
        <v>0</v>
      </c>
    </row>
    <row r="31" spans="1:28">
      <c r="V31" s="683" t="s">
        <v>3</v>
      </c>
      <c r="W31" s="682">
        <f t="shared" si="0"/>
        <v>0</v>
      </c>
      <c r="X31" s="682" t="b">
        <v>0</v>
      </c>
    </row>
    <row r="32" spans="1:28">
      <c r="V32" s="683" t="s">
        <v>355</v>
      </c>
      <c r="W32" s="682">
        <f>F19</f>
        <v>0</v>
      </c>
    </row>
    <row r="34" spans="17:17">
      <c r="Q34" s="794"/>
    </row>
  </sheetData>
  <sheetProtection algorithmName="SHA-512" hashValue="4SQ7EnrUYe+i+t68jJ/CyZZr7Xxtnbcru8JGbFnVX2pQbvY7DZzXesyz7RYdvolyuSPbu47wK0mRsNXbjSGbBA==" saltValue="J5chi3X3ci0NR1BFn4B6cQ==" spinCount="100000" sheet="1" objects="1" scenarios="1"/>
  <mergeCells count="9">
    <mergeCell ref="F19:Q19"/>
    <mergeCell ref="B5:S5"/>
    <mergeCell ref="E6:J6"/>
    <mergeCell ref="K6:S6"/>
    <mergeCell ref="B1:S1"/>
    <mergeCell ref="C7:D8"/>
    <mergeCell ref="C9:D10"/>
    <mergeCell ref="C11:D12"/>
    <mergeCell ref="B13:S13"/>
  </mergeCells>
  <phoneticPr fontId="2"/>
  <dataValidations disablePrompts="1" count="2">
    <dataValidation type="decimal" operator="greaterThanOrEqual" allowBlank="1" showInputMessage="1" showErrorMessage="1" sqref="J131078:K131078 J7:K7 N7:R7 J983044:K983044 J917508:K917508 J851972:K851972 J786436:K786436 J720900:K720900 J655364:K655364 J589828:K589828 J524292:K524292 J458756:K458756 J393220:K393220 J327684:K327684 J262148:K262148 J196612:K196612 J131076:K131076 J65540:K65540 J983041:K983042 J917505:K917506 J851969:K851970 J786433:K786434 J720897:K720898 J655361:K655362 J589825:K589826 J524289:K524290 J458753:K458754 J393217:K393218 J327681:K327682 J262145:K262146 J196609:K196610 J131073:K131074 J65537:K65538 J65542:K65542 N983042:R983042 N917506:R917506 N851970:R851970 N786434:R786434 N720898:R720898 N655362:R655362 N589826:R589826 N524290:R524290 N458754:R458754 N393218:R393218 N327682:R327682 N262146:R262146 N196610:R196610 N131074:R131074 N65538:R65538 J983026:L983026 J917490:L917490 J851954:L851954 J786418:L786418 J720882:L720882 J655346:L655346 J589810:L589810 J524274:L524274 J458738:L458738 J393202:L393202 J327666:L327666 J262130:L262130 J196594:L196594 J131058:L131058 J65522:L65522 O983018:O983022 O917482:O917486 O851946:O851950 O786410:O786414 O720874:O720878 O655338:O655342 O589802:O589806 O524266:O524270 O458730:O458734 O393194:O393198 O327658:O327662 O262122:O262126 O196586:O196590 O131050:O131054 O65514:O65518 R983018:R983022 R917482:R917486 R851946:R851950 R786410:R786414 R720874:R720878 R655338:R655342 R589802:R589806 R524266:R524270 R458730:R458734 R393194:R393198 R327658:R327662 R262122:R262126 R196586:R196590 R131050:R131054 R65514:R65518 N983013:O983013 N917477:O917477 N851941:O851941 N786405:O786405 N720869:O720869 N655333:O655333 N589797:O589797 N524261:O524261 N458725:O458725 N393189:O393189 N327653:O327653 N262117:O262117 N196581:O196581 N131045:O131045 N65509:O65509 J983046:K983046 J917510:K917510 J851974:K851974 J786438:K786438 J720902:K720902 J655366:K655366 J589830:K589830 J524294:K524294 J458758:K458758 J393222:K393222 J327686:K327686 J262150:K262150 J196614:K196614">
      <formula1>0</formula1>
    </dataValidation>
    <dataValidation type="whole" operator="greaterThanOrEqual" allowBlank="1" showInputMessage="1" showErrorMessage="1" sqref="J65544:K65544 J11:K11 J983048:K983048 J917512:K917512 J851976:K851976 J786440:K786440 J720904:K720904 J655368:K655368 J589832:K589832 J524296:K524296 J458760:K458760 J393224:K393224 J327688:K327688 J262152:K262152 J196616:K196616 J131080:K131080">
      <formula1>0</formula1>
    </dataValidation>
  </dataValidations>
  <printOptions horizontalCentered="1"/>
  <pageMargins left="0.59055118110236227" right="0.23622047244094491" top="0.78740157480314965" bottom="0.74803149606299213" header="0.31496062992125984" footer="0.31496062992125984"/>
  <pageSetup paperSize="9" scale="84" orientation="portrait" blackAndWhite="1" r:id="rId1"/>
  <headerFooter>
    <oddHeader>&amp;L第3号様式　その5</oddHeader>
    <oddFooter>&amp;L&amp;F&amp;C&amp;P/&amp;N&amp;R（日本産業規格Ａ列4番）
2024年度様式 ver240401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91" r:id="rId4" name="Check Box 27">
              <controlPr defaultSize="0" autoFill="0" autoLine="0" autoPict="0">
                <anchor moveWithCells="1">
                  <from>
                    <xdr:col>4</xdr:col>
                    <xdr:colOff>38100</xdr:colOff>
                    <xdr:row>6</xdr:row>
                    <xdr:rowOff>30480</xdr:rowOff>
                  </from>
                  <to>
                    <xdr:col>9</xdr:col>
                    <xdr:colOff>182880</xdr:colOff>
                    <xdr:row>6</xdr:row>
                    <xdr:rowOff>228600</xdr:rowOff>
                  </to>
                </anchor>
              </controlPr>
            </control>
          </mc:Choice>
        </mc:AlternateContent>
        <mc:AlternateContent xmlns:mc="http://schemas.openxmlformats.org/markup-compatibility/2006">
          <mc:Choice Requires="x14">
            <control shapeId="62492" r:id="rId5" name="Check Box 28">
              <controlPr defaultSize="0" autoFill="0" autoLine="0" autoPict="0">
                <anchor moveWithCells="1">
                  <from>
                    <xdr:col>4</xdr:col>
                    <xdr:colOff>30480</xdr:colOff>
                    <xdr:row>7</xdr:row>
                    <xdr:rowOff>22860</xdr:rowOff>
                  </from>
                  <to>
                    <xdr:col>9</xdr:col>
                    <xdr:colOff>152400</xdr:colOff>
                    <xdr:row>7</xdr:row>
                    <xdr:rowOff>220980</xdr:rowOff>
                  </to>
                </anchor>
              </controlPr>
            </control>
          </mc:Choice>
        </mc:AlternateContent>
        <mc:AlternateContent xmlns:mc="http://schemas.openxmlformats.org/markup-compatibility/2006">
          <mc:Choice Requires="x14">
            <control shapeId="62493" r:id="rId6" name="Check Box 29">
              <controlPr defaultSize="0" autoFill="0" autoLine="0" autoPict="0">
                <anchor moveWithCells="1">
                  <from>
                    <xdr:col>10</xdr:col>
                    <xdr:colOff>30480</xdr:colOff>
                    <xdr:row>6</xdr:row>
                    <xdr:rowOff>22860</xdr:rowOff>
                  </from>
                  <to>
                    <xdr:col>14</xdr:col>
                    <xdr:colOff>480060</xdr:colOff>
                    <xdr:row>6</xdr:row>
                    <xdr:rowOff>220980</xdr:rowOff>
                  </to>
                </anchor>
              </controlPr>
            </control>
          </mc:Choice>
        </mc:AlternateContent>
        <mc:AlternateContent xmlns:mc="http://schemas.openxmlformats.org/markup-compatibility/2006">
          <mc:Choice Requires="x14">
            <control shapeId="62494" r:id="rId7" name="Check Box 30">
              <controlPr defaultSize="0" autoFill="0" autoLine="0" autoPict="0">
                <anchor moveWithCells="1">
                  <from>
                    <xdr:col>10</xdr:col>
                    <xdr:colOff>30480</xdr:colOff>
                    <xdr:row>7</xdr:row>
                    <xdr:rowOff>0</xdr:rowOff>
                  </from>
                  <to>
                    <xdr:col>14</xdr:col>
                    <xdr:colOff>480060</xdr:colOff>
                    <xdr:row>7</xdr:row>
                    <xdr:rowOff>220980</xdr:rowOff>
                  </to>
                </anchor>
              </controlPr>
            </control>
          </mc:Choice>
        </mc:AlternateContent>
        <mc:AlternateContent xmlns:mc="http://schemas.openxmlformats.org/markup-compatibility/2006">
          <mc:Choice Requires="x14">
            <control shapeId="62495" r:id="rId8" name="Check Box 31">
              <controlPr defaultSize="0" autoFill="0" autoLine="0" autoPict="0">
                <anchor moveWithCells="1">
                  <from>
                    <xdr:col>4</xdr:col>
                    <xdr:colOff>30480</xdr:colOff>
                    <xdr:row>8</xdr:row>
                    <xdr:rowOff>22860</xdr:rowOff>
                  </from>
                  <to>
                    <xdr:col>9</xdr:col>
                    <xdr:colOff>152400</xdr:colOff>
                    <xdr:row>8</xdr:row>
                    <xdr:rowOff>220980</xdr:rowOff>
                  </to>
                </anchor>
              </controlPr>
            </control>
          </mc:Choice>
        </mc:AlternateContent>
        <mc:AlternateContent xmlns:mc="http://schemas.openxmlformats.org/markup-compatibility/2006">
          <mc:Choice Requires="x14">
            <control shapeId="62496" r:id="rId9" name="Check Box 32">
              <controlPr defaultSize="0" autoFill="0" autoLine="0" autoPict="0">
                <anchor moveWithCells="1">
                  <from>
                    <xdr:col>4</xdr:col>
                    <xdr:colOff>30480</xdr:colOff>
                    <xdr:row>9</xdr:row>
                    <xdr:rowOff>22860</xdr:rowOff>
                  </from>
                  <to>
                    <xdr:col>9</xdr:col>
                    <xdr:colOff>152400</xdr:colOff>
                    <xdr:row>9</xdr:row>
                    <xdr:rowOff>220980</xdr:rowOff>
                  </to>
                </anchor>
              </controlPr>
            </control>
          </mc:Choice>
        </mc:AlternateContent>
        <mc:AlternateContent xmlns:mc="http://schemas.openxmlformats.org/markup-compatibility/2006">
          <mc:Choice Requires="x14">
            <control shapeId="62497" r:id="rId10" name="Check Box 33">
              <controlPr defaultSize="0" autoFill="0" autoLine="0" autoPict="0">
                <anchor moveWithCells="1">
                  <from>
                    <xdr:col>4</xdr:col>
                    <xdr:colOff>22860</xdr:colOff>
                    <xdr:row>11</xdr:row>
                    <xdr:rowOff>22860</xdr:rowOff>
                  </from>
                  <to>
                    <xdr:col>9</xdr:col>
                    <xdr:colOff>152400</xdr:colOff>
                    <xdr:row>11</xdr:row>
                    <xdr:rowOff>220980</xdr:rowOff>
                  </to>
                </anchor>
              </controlPr>
            </control>
          </mc:Choice>
        </mc:AlternateContent>
        <mc:AlternateContent xmlns:mc="http://schemas.openxmlformats.org/markup-compatibility/2006">
          <mc:Choice Requires="x14">
            <control shapeId="62498" r:id="rId11" name="Check Box 34">
              <controlPr defaultSize="0" autoFill="0" autoLine="0" autoPict="0">
                <anchor moveWithCells="1">
                  <from>
                    <xdr:col>4</xdr:col>
                    <xdr:colOff>22860</xdr:colOff>
                    <xdr:row>10</xdr:row>
                    <xdr:rowOff>22860</xdr:rowOff>
                  </from>
                  <to>
                    <xdr:col>9</xdr:col>
                    <xdr:colOff>152400</xdr:colOff>
                    <xdr:row>10</xdr:row>
                    <xdr:rowOff>220980</xdr:rowOff>
                  </to>
                </anchor>
              </controlPr>
            </control>
          </mc:Choice>
        </mc:AlternateContent>
        <mc:AlternateContent xmlns:mc="http://schemas.openxmlformats.org/markup-compatibility/2006">
          <mc:Choice Requires="x14">
            <control shapeId="62499" r:id="rId12" name="Check Box 35">
              <controlPr defaultSize="0" autoFill="0" autoLine="0" autoPict="0">
                <anchor moveWithCells="1">
                  <from>
                    <xdr:col>10</xdr:col>
                    <xdr:colOff>30480</xdr:colOff>
                    <xdr:row>8</xdr:row>
                    <xdr:rowOff>22860</xdr:rowOff>
                  </from>
                  <to>
                    <xdr:col>14</xdr:col>
                    <xdr:colOff>480060</xdr:colOff>
                    <xdr:row>8</xdr:row>
                    <xdr:rowOff>220980</xdr:rowOff>
                  </to>
                </anchor>
              </controlPr>
            </control>
          </mc:Choice>
        </mc:AlternateContent>
        <mc:AlternateContent xmlns:mc="http://schemas.openxmlformats.org/markup-compatibility/2006">
          <mc:Choice Requires="x14">
            <control shapeId="62500" r:id="rId13" name="Check Box 36">
              <controlPr defaultSize="0" autoFill="0" autoLine="0" autoPict="0">
                <anchor moveWithCells="1">
                  <from>
                    <xdr:col>10</xdr:col>
                    <xdr:colOff>30480</xdr:colOff>
                    <xdr:row>10</xdr:row>
                    <xdr:rowOff>22860</xdr:rowOff>
                  </from>
                  <to>
                    <xdr:col>14</xdr:col>
                    <xdr:colOff>480060</xdr:colOff>
                    <xdr:row>10</xdr:row>
                    <xdr:rowOff>220980</xdr:rowOff>
                  </to>
                </anchor>
              </controlPr>
            </control>
          </mc:Choice>
        </mc:AlternateContent>
        <mc:AlternateContent xmlns:mc="http://schemas.openxmlformats.org/markup-compatibility/2006">
          <mc:Choice Requires="x14">
            <control shapeId="62501" r:id="rId14" name="Check Box 37">
              <controlPr defaultSize="0" autoFill="0" autoLine="0" autoPict="0">
                <anchor moveWithCells="1">
                  <from>
                    <xdr:col>10</xdr:col>
                    <xdr:colOff>30480</xdr:colOff>
                    <xdr:row>9</xdr:row>
                    <xdr:rowOff>22860</xdr:rowOff>
                  </from>
                  <to>
                    <xdr:col>14</xdr:col>
                    <xdr:colOff>480060</xdr:colOff>
                    <xdr:row>9</xdr:row>
                    <xdr:rowOff>220980</xdr:rowOff>
                  </to>
                </anchor>
              </controlPr>
            </control>
          </mc:Choice>
        </mc:AlternateContent>
        <mc:AlternateContent xmlns:mc="http://schemas.openxmlformats.org/markup-compatibility/2006">
          <mc:Choice Requires="x14">
            <control shapeId="62502" r:id="rId15" name="Check Box 38">
              <controlPr defaultSize="0" autoFill="0" autoLine="0" autoPict="0">
                <anchor moveWithCells="1">
                  <from>
                    <xdr:col>10</xdr:col>
                    <xdr:colOff>30480</xdr:colOff>
                    <xdr:row>11</xdr:row>
                    <xdr:rowOff>22860</xdr:rowOff>
                  </from>
                  <to>
                    <xdr:col>14</xdr:col>
                    <xdr:colOff>480060</xdr:colOff>
                    <xdr:row>11</xdr:row>
                    <xdr:rowOff>220980</xdr:rowOff>
                  </to>
                </anchor>
              </controlPr>
            </control>
          </mc:Choice>
        </mc:AlternateContent>
        <mc:AlternateContent xmlns:mc="http://schemas.openxmlformats.org/markup-compatibility/2006">
          <mc:Choice Requires="x14">
            <control shapeId="62503" r:id="rId16" name="Option Button 39">
              <controlPr defaultSize="0" autoFill="0" autoLine="0" autoPict="0">
                <anchor moveWithCells="1">
                  <from>
                    <xdr:col>2</xdr:col>
                    <xdr:colOff>38100</xdr:colOff>
                    <xdr:row>13</xdr:row>
                    <xdr:rowOff>30480</xdr:rowOff>
                  </from>
                  <to>
                    <xdr:col>5</xdr:col>
                    <xdr:colOff>944880</xdr:colOff>
                    <xdr:row>13</xdr:row>
                    <xdr:rowOff>228600</xdr:rowOff>
                  </to>
                </anchor>
              </controlPr>
            </control>
          </mc:Choice>
        </mc:AlternateContent>
        <mc:AlternateContent xmlns:mc="http://schemas.openxmlformats.org/markup-compatibility/2006">
          <mc:Choice Requires="x14">
            <control shapeId="62504" r:id="rId17" name="Option Button 40">
              <controlPr defaultSize="0" autoFill="0" autoLine="0" autoPict="0">
                <anchor moveWithCells="1">
                  <from>
                    <xdr:col>5</xdr:col>
                    <xdr:colOff>76200</xdr:colOff>
                    <xdr:row>13</xdr:row>
                    <xdr:rowOff>22860</xdr:rowOff>
                  </from>
                  <to>
                    <xdr:col>9</xdr:col>
                    <xdr:colOff>144780</xdr:colOff>
                    <xdr:row>13</xdr:row>
                    <xdr:rowOff>220980</xdr:rowOff>
                  </to>
                </anchor>
              </controlPr>
            </control>
          </mc:Choice>
        </mc:AlternateContent>
        <mc:AlternateContent xmlns:mc="http://schemas.openxmlformats.org/markup-compatibility/2006">
          <mc:Choice Requires="x14">
            <control shapeId="62505" r:id="rId18" name="Option Button 41">
              <controlPr defaultSize="0" autoFill="0" autoLine="0" autoPict="0">
                <anchor moveWithCells="1">
                  <from>
                    <xdr:col>7</xdr:col>
                    <xdr:colOff>182880</xdr:colOff>
                    <xdr:row>13</xdr:row>
                    <xdr:rowOff>22860</xdr:rowOff>
                  </from>
                  <to>
                    <xdr:col>14</xdr:col>
                    <xdr:colOff>38100</xdr:colOff>
                    <xdr:row>13</xdr:row>
                    <xdr:rowOff>220980</xdr:rowOff>
                  </to>
                </anchor>
              </controlPr>
            </control>
          </mc:Choice>
        </mc:AlternateContent>
        <mc:AlternateContent xmlns:mc="http://schemas.openxmlformats.org/markup-compatibility/2006">
          <mc:Choice Requires="x14">
            <control shapeId="62506" r:id="rId19" name="Check Box 42">
              <controlPr defaultSize="0" autoFill="0" autoLine="0" autoPict="0" altText="検討した小売電気事業者の電力供給量が不十分">
                <anchor moveWithCells="1">
                  <from>
                    <xdr:col>3</xdr:col>
                    <xdr:colOff>30480</xdr:colOff>
                    <xdr:row>15</xdr:row>
                    <xdr:rowOff>0</xdr:rowOff>
                  </from>
                  <to>
                    <xdr:col>8</xdr:col>
                    <xdr:colOff>22860</xdr:colOff>
                    <xdr:row>15</xdr:row>
                    <xdr:rowOff>220980</xdr:rowOff>
                  </to>
                </anchor>
              </controlPr>
            </control>
          </mc:Choice>
        </mc:AlternateContent>
        <mc:AlternateContent xmlns:mc="http://schemas.openxmlformats.org/markup-compatibility/2006">
          <mc:Choice Requires="x14">
            <control shapeId="62507" r:id="rId20" name="Check Box 43">
              <controlPr defaultSize="0" autoFill="0" autoLine="0" autoPict="0">
                <anchor moveWithCells="1">
                  <from>
                    <xdr:col>3</xdr:col>
                    <xdr:colOff>30480</xdr:colOff>
                    <xdr:row>16</xdr:row>
                    <xdr:rowOff>0</xdr:rowOff>
                  </from>
                  <to>
                    <xdr:col>8</xdr:col>
                    <xdr:colOff>22860</xdr:colOff>
                    <xdr:row>16</xdr:row>
                    <xdr:rowOff>220980</xdr:rowOff>
                  </to>
                </anchor>
              </controlPr>
            </control>
          </mc:Choice>
        </mc:AlternateContent>
        <mc:AlternateContent xmlns:mc="http://schemas.openxmlformats.org/markup-compatibility/2006">
          <mc:Choice Requires="x14">
            <control shapeId="62508" r:id="rId21" name="Check Box 44">
              <controlPr defaultSize="0" autoFill="0" autoLine="0" autoPict="0">
                <anchor moveWithCells="1">
                  <from>
                    <xdr:col>3</xdr:col>
                    <xdr:colOff>38100</xdr:colOff>
                    <xdr:row>17</xdr:row>
                    <xdr:rowOff>0</xdr:rowOff>
                  </from>
                  <to>
                    <xdr:col>8</xdr:col>
                    <xdr:colOff>30480</xdr:colOff>
                    <xdr:row>17</xdr:row>
                    <xdr:rowOff>220980</xdr:rowOff>
                  </to>
                </anchor>
              </controlPr>
            </control>
          </mc:Choice>
        </mc:AlternateContent>
        <mc:AlternateContent xmlns:mc="http://schemas.openxmlformats.org/markup-compatibility/2006">
          <mc:Choice Requires="x14">
            <control shapeId="62509" r:id="rId22" name="Check Box 45">
              <controlPr defaultSize="0" autoFill="0" autoLine="0" autoPict="0">
                <anchor moveWithCells="1">
                  <from>
                    <xdr:col>3</xdr:col>
                    <xdr:colOff>30480</xdr:colOff>
                    <xdr:row>18</xdr:row>
                    <xdr:rowOff>0</xdr:rowOff>
                  </from>
                  <to>
                    <xdr:col>3</xdr:col>
                    <xdr:colOff>716280</xdr:colOff>
                    <xdr:row>18</xdr:row>
                    <xdr:rowOff>220980</xdr:rowOff>
                  </to>
                </anchor>
              </controlPr>
            </control>
          </mc:Choice>
        </mc:AlternateContent>
        <mc:AlternateContent xmlns:mc="http://schemas.openxmlformats.org/markup-compatibility/2006">
          <mc:Choice Requires="x14">
            <control shapeId="62510" r:id="rId23" name="Group Box 46">
              <controlPr defaultSize="0" print="0" autoFill="0" autoPict="0">
                <anchor moveWithCells="1">
                  <from>
                    <xdr:col>2</xdr:col>
                    <xdr:colOff>0</xdr:colOff>
                    <xdr:row>13</xdr:row>
                    <xdr:rowOff>0</xdr:rowOff>
                  </from>
                  <to>
                    <xdr:col>16</xdr:col>
                    <xdr:colOff>411480</xdr:colOff>
                    <xdr:row>14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Y51"/>
  <sheetViews>
    <sheetView showGridLines="0" zoomScaleNormal="100" zoomScaleSheetLayoutView="85" zoomScalePageLayoutView="85" workbookViewId="0"/>
  </sheetViews>
  <sheetFormatPr defaultColWidth="9" defaultRowHeight="18"/>
  <cols>
    <col min="1" max="1" width="1.09765625" style="795" customWidth="1"/>
    <col min="2" max="2" width="2.69921875" style="795" customWidth="1"/>
    <col min="3" max="3" width="6.5" style="795" customWidth="1"/>
    <col min="4" max="4" width="13.59765625" style="795" customWidth="1"/>
    <col min="5" max="5" width="13.09765625" style="795" customWidth="1"/>
    <col min="6" max="7" width="1.69921875" style="795" customWidth="1"/>
    <col min="8" max="8" width="11.09765625" style="795" customWidth="1"/>
    <col min="9" max="9" width="5.59765625" style="795" customWidth="1"/>
    <col min="10" max="10" width="6.19921875" style="795" customWidth="1"/>
    <col min="11" max="11" width="1.69921875" style="795" customWidth="1"/>
    <col min="12" max="12" width="6.09765625" style="795" bestFit="1" customWidth="1"/>
    <col min="13" max="13" width="6.19921875" style="795" customWidth="1"/>
    <col min="14" max="14" width="4.09765625" style="795" customWidth="1"/>
    <col min="15" max="15" width="5.59765625" style="795" customWidth="1"/>
    <col min="16" max="16" width="6.19921875" style="795" customWidth="1"/>
    <col min="17" max="17" width="4.09765625" style="795" customWidth="1"/>
    <col min="18" max="18" width="1.19921875" style="795" customWidth="1"/>
    <col min="19" max="19" width="2.19921875" style="795" customWidth="1"/>
    <col min="20" max="20" width="59.09765625" style="795" hidden="1" customWidth="1"/>
    <col min="21" max="21" width="3.5" style="795" hidden="1" customWidth="1"/>
    <col min="22" max="22" width="7.69921875" style="795" hidden="1" customWidth="1"/>
    <col min="23" max="23" width="9" style="795" hidden="1" customWidth="1"/>
    <col min="24" max="24" width="2.5" style="795" hidden="1" customWidth="1"/>
    <col min="25" max="25" width="6.59765625" style="795" hidden="1" customWidth="1"/>
    <col min="26" max="16384" width="9" style="795"/>
  </cols>
  <sheetData>
    <row r="1" spans="1:25" ht="30" customHeight="1">
      <c r="B1" s="1714" t="s">
        <v>1267</v>
      </c>
      <c r="C1" s="1714"/>
      <c r="D1" s="1714"/>
      <c r="E1" s="1714"/>
      <c r="F1" s="1714"/>
      <c r="G1" s="1714"/>
      <c r="H1" s="1714"/>
      <c r="I1" s="1714"/>
      <c r="J1" s="1714"/>
      <c r="K1" s="1714"/>
      <c r="L1" s="1714"/>
      <c r="M1" s="1714"/>
      <c r="N1" s="1714"/>
      <c r="O1" s="1714"/>
      <c r="P1" s="1714"/>
      <c r="Q1" s="1714"/>
      <c r="T1" s="796"/>
      <c r="U1" s="796"/>
      <c r="V1" s="796"/>
    </row>
    <row r="2" spans="1:25" ht="9.75" customHeight="1">
      <c r="B2" s="797"/>
      <c r="C2" s="797"/>
      <c r="D2" s="797"/>
      <c r="E2" s="797"/>
      <c r="F2" s="797"/>
      <c r="G2" s="797"/>
      <c r="H2" s="797"/>
      <c r="I2" s="797"/>
      <c r="J2" s="797"/>
      <c r="K2" s="797"/>
      <c r="L2" s="797"/>
      <c r="M2" s="797"/>
      <c r="N2" s="797"/>
      <c r="O2" s="797"/>
      <c r="P2" s="797"/>
      <c r="Q2" s="797"/>
      <c r="T2" s="796"/>
      <c r="U2" s="796"/>
      <c r="V2" s="796"/>
      <c r="W2" s="796" t="s">
        <v>150</v>
      </c>
      <c r="X2" s="796">
        <f>IF(Y2,1,0)</f>
        <v>0</v>
      </c>
      <c r="Y2" s="796" t="b">
        <v>0</v>
      </c>
    </row>
    <row r="3" spans="1:25" ht="10.5" customHeight="1">
      <c r="A3" s="798"/>
      <c r="B3" s="799"/>
      <c r="C3" s="799"/>
      <c r="D3" s="799"/>
      <c r="E3" s="799"/>
      <c r="F3" s="799"/>
      <c r="G3" s="799"/>
      <c r="H3" s="799"/>
      <c r="I3" s="799"/>
      <c r="J3" s="799"/>
      <c r="K3" s="799"/>
      <c r="L3" s="799"/>
      <c r="M3" s="799"/>
      <c r="N3" s="799"/>
      <c r="O3" s="799"/>
      <c r="P3" s="799"/>
      <c r="Q3" s="799"/>
      <c r="T3" s="796" t="s">
        <v>58</v>
      </c>
      <c r="U3" s="796">
        <f>IF(V3,1,0)</f>
        <v>0</v>
      </c>
      <c r="V3" s="796" t="b">
        <v>0</v>
      </c>
      <c r="W3" s="796" t="s">
        <v>67</v>
      </c>
      <c r="X3" s="796">
        <f>IF(Y3,1,0)</f>
        <v>0</v>
      </c>
      <c r="Y3" s="796" t="b">
        <v>0</v>
      </c>
    </row>
    <row r="4" spans="1:25" ht="30" customHeight="1">
      <c r="A4" s="800"/>
      <c r="B4" s="1010" t="s">
        <v>1794</v>
      </c>
      <c r="C4" s="802"/>
      <c r="D4" s="801"/>
      <c r="E4" s="801"/>
      <c r="F4" s="801"/>
      <c r="G4" s="801"/>
      <c r="H4" s="801"/>
      <c r="I4" s="801"/>
      <c r="J4" s="801"/>
      <c r="K4" s="801"/>
      <c r="L4" s="801"/>
      <c r="M4" s="801"/>
      <c r="N4" s="801"/>
      <c r="O4" s="801"/>
      <c r="P4" s="801"/>
      <c r="Q4" s="801"/>
      <c r="R4" s="803"/>
      <c r="T4" s="796" t="s">
        <v>60</v>
      </c>
      <c r="U4" s="796">
        <f>IF(V4,1,0)</f>
        <v>0</v>
      </c>
      <c r="V4" s="796" t="b">
        <v>0</v>
      </c>
      <c r="W4" s="796" t="s">
        <v>59</v>
      </c>
      <c r="X4" s="796">
        <f>IF(Y4,1,0)</f>
        <v>0</v>
      </c>
      <c r="Y4" s="796" t="b">
        <v>0</v>
      </c>
    </row>
    <row r="5" spans="1:25" s="806" customFormat="1" ht="18.75" customHeight="1">
      <c r="A5" s="804"/>
      <c r="B5" s="1715" t="s">
        <v>151</v>
      </c>
      <c r="C5" s="1716"/>
      <c r="D5" s="1716"/>
      <c r="E5" s="1716"/>
      <c r="F5" s="1716"/>
      <c r="G5" s="1716"/>
      <c r="H5" s="1716"/>
      <c r="I5" s="1716"/>
      <c r="J5" s="1716"/>
      <c r="K5" s="1716"/>
      <c r="L5" s="1716"/>
      <c r="M5" s="1716"/>
      <c r="N5" s="1716"/>
      <c r="O5" s="1716"/>
      <c r="P5" s="1716"/>
      <c r="Q5" s="1717"/>
      <c r="R5" s="805"/>
      <c r="T5" s="796" t="s">
        <v>62</v>
      </c>
      <c r="U5" s="796">
        <f>IF(V5,1,0)</f>
        <v>0</v>
      </c>
      <c r="V5" s="796" t="b">
        <v>0</v>
      </c>
      <c r="W5" s="796" t="s">
        <v>61</v>
      </c>
      <c r="X5" s="796">
        <f>IF(Y5,1,0)</f>
        <v>0</v>
      </c>
      <c r="Y5" s="796" t="b">
        <v>0</v>
      </c>
    </row>
    <row r="6" spans="1:25" s="806" customFormat="1" ht="18.75" customHeight="1">
      <c r="A6" s="804"/>
      <c r="B6" s="807"/>
      <c r="C6" s="1718" t="s">
        <v>152</v>
      </c>
      <c r="D6" s="1720" t="s">
        <v>147</v>
      </c>
      <c r="E6" s="1720"/>
      <c r="F6" s="1721"/>
      <c r="G6" s="1724"/>
      <c r="H6" s="1725"/>
      <c r="I6" s="1725"/>
      <c r="J6" s="1725"/>
      <c r="K6" s="1725"/>
      <c r="L6" s="1725"/>
      <c r="M6" s="1725"/>
      <c r="N6" s="1725"/>
      <c r="O6" s="1725"/>
      <c r="P6" s="1725"/>
      <c r="Q6" s="1726"/>
      <c r="R6" s="805"/>
      <c r="T6" s="796" t="s">
        <v>64</v>
      </c>
      <c r="U6" s="796">
        <f>IF(V6,1,0)</f>
        <v>0</v>
      </c>
      <c r="V6" s="796" t="b">
        <v>0</v>
      </c>
      <c r="W6" s="796" t="s">
        <v>63</v>
      </c>
      <c r="X6" s="796">
        <f>IF(Y6,1,0)</f>
        <v>0</v>
      </c>
      <c r="Y6" s="796" t="b">
        <v>0</v>
      </c>
    </row>
    <row r="7" spans="1:25" s="806" customFormat="1" ht="18.75" customHeight="1">
      <c r="A7" s="804"/>
      <c r="B7" s="807"/>
      <c r="C7" s="1719"/>
      <c r="D7" s="1722"/>
      <c r="E7" s="1722"/>
      <c r="F7" s="1723"/>
      <c r="G7" s="1727"/>
      <c r="H7" s="1728"/>
      <c r="I7" s="1728"/>
      <c r="J7" s="1728"/>
      <c r="K7" s="1728"/>
      <c r="L7" s="1728"/>
      <c r="M7" s="1728"/>
      <c r="N7" s="1728"/>
      <c r="O7" s="1728"/>
      <c r="P7" s="1728"/>
      <c r="Q7" s="1729"/>
      <c r="R7" s="805"/>
      <c r="T7" s="796"/>
      <c r="U7" s="796"/>
      <c r="V7" s="796"/>
      <c r="W7" s="796"/>
      <c r="X7" s="796"/>
      <c r="Y7" s="796"/>
    </row>
    <row r="8" spans="1:25" s="806" customFormat="1" ht="18.75" customHeight="1">
      <c r="A8" s="804"/>
      <c r="B8" s="807"/>
      <c r="C8" s="1702" t="s">
        <v>153</v>
      </c>
      <c r="D8" s="1704" t="s">
        <v>154</v>
      </c>
      <c r="E8" s="1704"/>
      <c r="F8" s="1705"/>
      <c r="G8" s="1708"/>
      <c r="H8" s="1709"/>
      <c r="I8" s="1709"/>
      <c r="J8" s="1709"/>
      <c r="K8" s="1710"/>
      <c r="L8" s="1708"/>
      <c r="M8" s="1709"/>
      <c r="N8" s="1709"/>
      <c r="O8" s="1709"/>
      <c r="P8" s="1709"/>
      <c r="Q8" s="1710"/>
      <c r="R8" s="805"/>
      <c r="T8" s="796" t="s">
        <v>155</v>
      </c>
      <c r="U8" s="796">
        <f>IF(V8,1,0)</f>
        <v>0</v>
      </c>
      <c r="V8" s="796" t="b">
        <v>0</v>
      </c>
      <c r="W8" s="796"/>
      <c r="X8" s="796"/>
      <c r="Y8" s="796"/>
    </row>
    <row r="9" spans="1:25" s="806" customFormat="1" ht="18.75" customHeight="1">
      <c r="A9" s="804"/>
      <c r="B9" s="808"/>
      <c r="C9" s="1703"/>
      <c r="D9" s="1706"/>
      <c r="E9" s="1706"/>
      <c r="F9" s="1707"/>
      <c r="G9" s="1711"/>
      <c r="H9" s="1712"/>
      <c r="I9" s="1712"/>
      <c r="J9" s="1712"/>
      <c r="K9" s="1713"/>
      <c r="L9" s="1711"/>
      <c r="M9" s="1712"/>
      <c r="N9" s="1712"/>
      <c r="O9" s="1712"/>
      <c r="P9" s="1712"/>
      <c r="Q9" s="1713"/>
      <c r="R9" s="805"/>
      <c r="T9" s="796" t="s">
        <v>156</v>
      </c>
      <c r="U9" s="796">
        <f>IF(V9,1,0)</f>
        <v>0</v>
      </c>
      <c r="V9" s="796" t="b">
        <v>0</v>
      </c>
      <c r="W9" s="796"/>
      <c r="X9" s="796"/>
      <c r="Y9" s="796"/>
    </row>
    <row r="10" spans="1:25" s="806" customFormat="1" ht="18.75" customHeight="1">
      <c r="A10" s="804"/>
      <c r="B10" s="1715" t="s">
        <v>157</v>
      </c>
      <c r="C10" s="1730"/>
      <c r="D10" s="1730"/>
      <c r="E10" s="1730"/>
      <c r="F10" s="1730"/>
      <c r="G10" s="1730"/>
      <c r="H10" s="1730"/>
      <c r="I10" s="1730"/>
      <c r="J10" s="1730"/>
      <c r="K10" s="1730"/>
      <c r="L10" s="1730"/>
      <c r="M10" s="1730"/>
      <c r="N10" s="1730"/>
      <c r="O10" s="1730"/>
      <c r="P10" s="1730"/>
      <c r="Q10" s="1731"/>
      <c r="R10" s="805"/>
      <c r="T10" s="796"/>
      <c r="U10" s="796"/>
      <c r="V10" s="796"/>
      <c r="W10" s="796"/>
      <c r="X10" s="796"/>
      <c r="Y10" s="796"/>
    </row>
    <row r="11" spans="1:25" s="806" customFormat="1" ht="18.75" customHeight="1">
      <c r="A11" s="804"/>
      <c r="B11" s="809"/>
      <c r="C11" s="1732" t="s">
        <v>152</v>
      </c>
      <c r="D11" s="1734" t="s">
        <v>158</v>
      </c>
      <c r="E11" s="1735" t="s">
        <v>159</v>
      </c>
      <c r="F11" s="1736"/>
      <c r="G11" s="1737"/>
      <c r="H11" s="1738"/>
      <c r="I11" s="1738"/>
      <c r="J11" s="1738"/>
      <c r="K11" s="1739"/>
      <c r="L11" s="1740"/>
      <c r="M11" s="1741"/>
      <c r="N11" s="1741"/>
      <c r="O11" s="1741"/>
      <c r="P11" s="1741"/>
      <c r="Q11" s="1742"/>
      <c r="R11" s="805"/>
      <c r="T11" s="796" t="s">
        <v>160</v>
      </c>
      <c r="U11" s="796">
        <v>2</v>
      </c>
      <c r="V11" s="796"/>
      <c r="W11" s="796"/>
      <c r="X11" s="796"/>
      <c r="Y11" s="796"/>
    </row>
    <row r="12" spans="1:25" s="806" customFormat="1" ht="18.75" customHeight="1">
      <c r="A12" s="804"/>
      <c r="B12" s="809"/>
      <c r="C12" s="1733"/>
      <c r="D12" s="1723"/>
      <c r="E12" s="1733" t="s">
        <v>161</v>
      </c>
      <c r="F12" s="1743"/>
      <c r="G12" s="1737"/>
      <c r="H12" s="1738"/>
      <c r="I12" s="1738"/>
      <c r="J12" s="1738"/>
      <c r="K12" s="1739"/>
      <c r="L12" s="1740"/>
      <c r="M12" s="1741"/>
      <c r="N12" s="1741"/>
      <c r="O12" s="1741"/>
      <c r="P12" s="1741"/>
      <c r="Q12" s="1742"/>
      <c r="R12" s="805"/>
      <c r="T12" s="796" t="s">
        <v>162</v>
      </c>
      <c r="U12" s="796">
        <v>2</v>
      </c>
      <c r="V12" s="796"/>
      <c r="W12" s="796"/>
      <c r="X12" s="796"/>
      <c r="Y12" s="796"/>
    </row>
    <row r="13" spans="1:25" s="806" customFormat="1" ht="18.75" customHeight="1">
      <c r="A13" s="804"/>
      <c r="B13" s="809"/>
      <c r="C13" s="1732" t="s">
        <v>153</v>
      </c>
      <c r="D13" s="1750" t="s">
        <v>163</v>
      </c>
      <c r="E13" s="1750"/>
      <c r="F13" s="1751"/>
      <c r="G13" s="1753"/>
      <c r="H13" s="1754"/>
      <c r="I13" s="1754"/>
      <c r="J13" s="1754"/>
      <c r="K13" s="1754"/>
      <c r="L13" s="1754"/>
      <c r="M13" s="1709" t="s">
        <v>164</v>
      </c>
      <c r="N13" s="1709"/>
      <c r="O13" s="1709"/>
      <c r="P13" s="1709"/>
      <c r="Q13" s="1710"/>
      <c r="R13" s="805"/>
      <c r="T13" s="796" t="s">
        <v>165</v>
      </c>
      <c r="U13" s="796">
        <v>1</v>
      </c>
      <c r="V13" s="796"/>
      <c r="W13" s="796"/>
      <c r="X13" s="796"/>
      <c r="Y13" s="796"/>
    </row>
    <row r="14" spans="1:25" s="806" customFormat="1" ht="18.75" customHeight="1">
      <c r="A14" s="804"/>
      <c r="B14" s="809"/>
      <c r="C14" s="1733"/>
      <c r="D14" s="1752"/>
      <c r="E14" s="1752"/>
      <c r="F14" s="1743"/>
      <c r="G14" s="810" t="s">
        <v>166</v>
      </c>
      <c r="H14" s="1746"/>
      <c r="I14" s="1746"/>
      <c r="J14" s="1746"/>
      <c r="K14" s="1746"/>
      <c r="L14" s="1746"/>
      <c r="M14" s="1746"/>
      <c r="N14" s="1746"/>
      <c r="O14" s="1746"/>
      <c r="P14" s="1746"/>
      <c r="Q14" s="811" t="s">
        <v>167</v>
      </c>
      <c r="R14" s="805"/>
      <c r="T14" s="796"/>
      <c r="U14" s="796"/>
      <c r="V14" s="796"/>
      <c r="W14" s="796"/>
      <c r="X14" s="796"/>
      <c r="Y14" s="796"/>
    </row>
    <row r="15" spans="1:25" s="806" customFormat="1" ht="18.75" customHeight="1">
      <c r="A15" s="804"/>
      <c r="B15" s="1715" t="s">
        <v>1776</v>
      </c>
      <c r="C15" s="1730"/>
      <c r="D15" s="1730"/>
      <c r="E15" s="1730"/>
      <c r="F15" s="1730"/>
      <c r="G15" s="1730"/>
      <c r="H15" s="1730"/>
      <c r="I15" s="1730"/>
      <c r="J15" s="1730"/>
      <c r="K15" s="1730"/>
      <c r="L15" s="1730"/>
      <c r="M15" s="1730"/>
      <c r="N15" s="1730"/>
      <c r="O15" s="1730"/>
      <c r="P15" s="1730"/>
      <c r="Q15" s="1731"/>
      <c r="R15" s="805"/>
      <c r="T15" s="796"/>
      <c r="U15" s="796"/>
      <c r="V15" s="796"/>
      <c r="W15" s="796"/>
      <c r="X15" s="796"/>
      <c r="Y15" s="796"/>
    </row>
    <row r="16" spans="1:25" s="806" customFormat="1" ht="18.75" customHeight="1">
      <c r="A16" s="804"/>
      <c r="B16" s="839"/>
      <c r="C16" s="812"/>
      <c r="D16" s="813"/>
      <c r="E16" s="812"/>
      <c r="F16" s="812"/>
      <c r="G16" s="812"/>
      <c r="H16" s="812"/>
      <c r="I16" s="812"/>
      <c r="J16" s="812"/>
      <c r="K16" s="812"/>
      <c r="L16" s="812"/>
      <c r="M16" s="812"/>
      <c r="N16" s="812"/>
      <c r="O16" s="812"/>
      <c r="P16" s="812"/>
      <c r="Q16" s="805"/>
      <c r="R16" s="805"/>
      <c r="T16" s="796" t="s">
        <v>137</v>
      </c>
      <c r="U16" s="796">
        <v>2</v>
      </c>
      <c r="V16" s="796"/>
      <c r="W16" s="796"/>
      <c r="X16" s="796"/>
      <c r="Y16" s="796"/>
    </row>
    <row r="17" spans="1:25" s="806" customFormat="1" ht="18.75" customHeight="1">
      <c r="A17" s="804"/>
      <c r="B17" s="812"/>
      <c r="C17" s="812"/>
      <c r="D17" s="814"/>
      <c r="E17" s="815"/>
      <c r="F17" s="815"/>
      <c r="G17" s="815"/>
      <c r="H17" s="815"/>
      <c r="I17" s="815"/>
      <c r="J17" s="815"/>
      <c r="K17" s="815"/>
      <c r="L17" s="815"/>
      <c r="M17" s="815"/>
      <c r="N17" s="815"/>
      <c r="O17" s="815"/>
      <c r="P17" s="815"/>
      <c r="Q17" s="816"/>
      <c r="R17" s="805"/>
      <c r="T17" s="796"/>
      <c r="U17" s="796"/>
      <c r="V17" s="796"/>
      <c r="W17" s="796"/>
      <c r="X17" s="796"/>
      <c r="Y17" s="796"/>
    </row>
    <row r="18" spans="1:25" s="806" customFormat="1" ht="18.75" customHeight="1">
      <c r="A18" s="804"/>
      <c r="B18" s="817"/>
      <c r="C18" s="805"/>
      <c r="D18" s="1755" t="s">
        <v>138</v>
      </c>
      <c r="E18" s="1756"/>
      <c r="F18" s="1756"/>
      <c r="G18" s="1756"/>
      <c r="H18" s="1756"/>
      <c r="I18" s="1756"/>
      <c r="J18" s="1756"/>
      <c r="K18" s="1756"/>
      <c r="L18" s="1756"/>
      <c r="M18" s="1756"/>
      <c r="N18" s="1756"/>
      <c r="O18" s="1756"/>
      <c r="P18" s="1756"/>
      <c r="Q18" s="1757"/>
      <c r="R18" s="805"/>
      <c r="T18" s="796"/>
      <c r="U18" s="796"/>
      <c r="V18" s="796"/>
      <c r="W18" s="796"/>
      <c r="X18" s="796"/>
      <c r="Y18" s="796"/>
    </row>
    <row r="19" spans="1:25" s="806" customFormat="1" ht="18.75" customHeight="1">
      <c r="A19" s="804"/>
      <c r="B19" s="817"/>
      <c r="C19" s="805"/>
      <c r="D19" s="1747"/>
      <c r="E19" s="1748"/>
      <c r="F19" s="1748"/>
      <c r="G19" s="1748"/>
      <c r="H19" s="1748"/>
      <c r="I19" s="1748"/>
      <c r="J19" s="1748"/>
      <c r="K19" s="1748"/>
      <c r="L19" s="1748"/>
      <c r="M19" s="1748"/>
      <c r="N19" s="1748"/>
      <c r="O19" s="1748"/>
      <c r="P19" s="1748"/>
      <c r="Q19" s="1749"/>
      <c r="R19" s="805"/>
      <c r="T19" s="796" t="s">
        <v>168</v>
      </c>
      <c r="U19" s="796">
        <f t="shared" ref="U19:U25" si="0">IF(V19,1,0)</f>
        <v>0</v>
      </c>
      <c r="V19" s="796" t="b">
        <v>0</v>
      </c>
      <c r="W19" s="796"/>
      <c r="X19" s="796"/>
      <c r="Y19" s="796"/>
    </row>
    <row r="20" spans="1:25" s="806" customFormat="1" ht="18.75" customHeight="1">
      <c r="A20" s="804"/>
      <c r="B20" s="817"/>
      <c r="C20" s="805"/>
      <c r="D20" s="1747"/>
      <c r="E20" s="1748"/>
      <c r="F20" s="1748"/>
      <c r="G20" s="1748"/>
      <c r="H20" s="1748"/>
      <c r="I20" s="1748"/>
      <c r="J20" s="1748"/>
      <c r="K20" s="1748"/>
      <c r="L20" s="1748"/>
      <c r="M20" s="1748"/>
      <c r="N20" s="1748"/>
      <c r="O20" s="1748"/>
      <c r="P20" s="1748"/>
      <c r="Q20" s="1749"/>
      <c r="R20" s="805"/>
      <c r="T20" s="796" t="s">
        <v>169</v>
      </c>
      <c r="U20" s="796">
        <f t="shared" si="0"/>
        <v>0</v>
      </c>
      <c r="V20" s="796" t="b">
        <v>0</v>
      </c>
      <c r="W20" s="796"/>
      <c r="X20" s="796"/>
      <c r="Y20" s="796"/>
    </row>
    <row r="21" spans="1:25" s="806" customFormat="1" ht="18.75" customHeight="1">
      <c r="A21" s="804"/>
      <c r="B21" s="817"/>
      <c r="C21" s="805"/>
      <c r="D21" s="1747"/>
      <c r="E21" s="1748"/>
      <c r="F21" s="1748"/>
      <c r="G21" s="1748"/>
      <c r="H21" s="1748"/>
      <c r="I21" s="1748"/>
      <c r="J21" s="1748"/>
      <c r="K21" s="1748"/>
      <c r="L21" s="1748"/>
      <c r="M21" s="1748"/>
      <c r="N21" s="1748"/>
      <c r="O21" s="1748"/>
      <c r="P21" s="1748"/>
      <c r="Q21" s="1749"/>
      <c r="R21" s="805"/>
      <c r="T21" s="796" t="s">
        <v>170</v>
      </c>
      <c r="U21" s="796">
        <f t="shared" si="0"/>
        <v>0</v>
      </c>
      <c r="V21" s="796" t="b">
        <v>0</v>
      </c>
      <c r="W21" s="796"/>
      <c r="X21" s="796"/>
      <c r="Y21" s="796"/>
    </row>
    <row r="22" spans="1:25" s="806" customFormat="1" ht="18.75" customHeight="1">
      <c r="A22" s="804"/>
      <c r="B22" s="817"/>
      <c r="C22" s="805"/>
      <c r="D22" s="1747"/>
      <c r="E22" s="1748"/>
      <c r="F22" s="1748"/>
      <c r="G22" s="1748"/>
      <c r="H22" s="1748"/>
      <c r="I22" s="1748"/>
      <c r="J22" s="1748"/>
      <c r="K22" s="1748"/>
      <c r="L22" s="1748"/>
      <c r="M22" s="1748"/>
      <c r="N22" s="1748"/>
      <c r="O22" s="1748"/>
      <c r="P22" s="1748"/>
      <c r="Q22" s="1749"/>
      <c r="R22" s="805"/>
      <c r="T22" s="796" t="s">
        <v>171</v>
      </c>
      <c r="U22" s="796">
        <f t="shared" si="0"/>
        <v>0</v>
      </c>
      <c r="V22" s="796" t="b">
        <v>0</v>
      </c>
      <c r="W22" s="796"/>
      <c r="X22" s="796"/>
      <c r="Y22" s="796"/>
    </row>
    <row r="23" spans="1:25" s="806" customFormat="1" ht="18.75" customHeight="1">
      <c r="A23" s="804"/>
      <c r="B23" s="817"/>
      <c r="C23" s="805"/>
      <c r="D23" s="1747"/>
      <c r="E23" s="1748"/>
      <c r="F23" s="1748"/>
      <c r="G23" s="1748"/>
      <c r="H23" s="1748"/>
      <c r="I23" s="1748"/>
      <c r="J23" s="1748"/>
      <c r="K23" s="1748"/>
      <c r="L23" s="1748"/>
      <c r="M23" s="1748"/>
      <c r="N23" s="1748"/>
      <c r="O23" s="1748"/>
      <c r="P23" s="1748"/>
      <c r="Q23" s="1749"/>
      <c r="R23" s="805"/>
      <c r="T23" s="796" t="s">
        <v>172</v>
      </c>
      <c r="U23" s="796">
        <f t="shared" si="0"/>
        <v>0</v>
      </c>
      <c r="V23" s="796" t="b">
        <v>0</v>
      </c>
      <c r="W23" s="796"/>
      <c r="X23" s="796"/>
      <c r="Y23" s="796"/>
    </row>
    <row r="24" spans="1:25" s="806" customFormat="1" ht="18.75" customHeight="1">
      <c r="A24" s="804"/>
      <c r="B24" s="817"/>
      <c r="C24" s="805"/>
      <c r="D24" s="1747"/>
      <c r="E24" s="1748"/>
      <c r="F24" s="1748"/>
      <c r="G24" s="1748"/>
      <c r="H24" s="1748"/>
      <c r="I24" s="1748"/>
      <c r="J24" s="1748"/>
      <c r="K24" s="1748"/>
      <c r="L24" s="1748"/>
      <c r="M24" s="1748"/>
      <c r="N24" s="1748"/>
      <c r="O24" s="1748"/>
      <c r="P24" s="1748"/>
      <c r="Q24" s="1749"/>
      <c r="R24" s="805"/>
      <c r="T24" s="796" t="s">
        <v>173</v>
      </c>
      <c r="U24" s="796">
        <f t="shared" si="0"/>
        <v>0</v>
      </c>
      <c r="V24" s="796" t="b">
        <v>0</v>
      </c>
      <c r="W24" s="796"/>
      <c r="X24" s="796"/>
      <c r="Y24" s="796"/>
    </row>
    <row r="25" spans="1:25" s="806" customFormat="1" ht="18.75" customHeight="1">
      <c r="A25" s="804"/>
      <c r="B25" s="818"/>
      <c r="C25" s="816"/>
      <c r="D25" s="1744" t="s">
        <v>174</v>
      </c>
      <c r="E25" s="1745"/>
      <c r="F25" s="1746"/>
      <c r="G25" s="1746"/>
      <c r="H25" s="1746"/>
      <c r="I25" s="1746"/>
      <c r="J25" s="1746"/>
      <c r="K25" s="1746"/>
      <c r="L25" s="1746"/>
      <c r="M25" s="1746"/>
      <c r="N25" s="1746"/>
      <c r="O25" s="1746"/>
      <c r="P25" s="1746"/>
      <c r="Q25" s="811" t="s">
        <v>167</v>
      </c>
      <c r="R25" s="805"/>
      <c r="T25" s="796" t="s">
        <v>175</v>
      </c>
      <c r="U25" s="796">
        <f t="shared" si="0"/>
        <v>0</v>
      </c>
      <c r="V25" s="796" t="b">
        <v>0</v>
      </c>
      <c r="W25" s="796"/>
      <c r="X25" s="796"/>
      <c r="Y25" s="796"/>
    </row>
    <row r="26" spans="1:25" s="695" customFormat="1" ht="14.25" customHeight="1">
      <c r="A26" s="819"/>
      <c r="B26" s="820"/>
      <c r="C26" s="820"/>
      <c r="D26" s="820"/>
      <c r="E26" s="821"/>
      <c r="F26" s="821"/>
      <c r="G26" s="821"/>
      <c r="H26" s="820"/>
      <c r="I26" s="820"/>
      <c r="J26" s="820"/>
      <c r="K26" s="820"/>
      <c r="L26" s="820"/>
      <c r="M26" s="820"/>
      <c r="N26" s="820"/>
      <c r="O26" s="820"/>
      <c r="P26" s="820"/>
      <c r="Q26" s="820"/>
      <c r="R26" s="822"/>
    </row>
    <row r="27" spans="1:25" ht="14.25" customHeight="1">
      <c r="A27" s="823"/>
      <c r="B27" s="824"/>
      <c r="C27" s="824"/>
      <c r="D27" s="824"/>
      <c r="E27" s="824"/>
      <c r="F27" s="824"/>
      <c r="G27" s="824"/>
      <c r="H27" s="824"/>
      <c r="I27" s="824"/>
      <c r="J27" s="824"/>
      <c r="K27" s="824"/>
      <c r="L27" s="824"/>
      <c r="M27" s="824"/>
      <c r="N27" s="824"/>
      <c r="O27" s="824"/>
      <c r="P27" s="824"/>
      <c r="Q27" s="824"/>
      <c r="R27" s="825"/>
      <c r="T27" s="796"/>
      <c r="U27" s="826"/>
      <c r="V27" s="796"/>
      <c r="W27" s="796"/>
      <c r="X27" s="796"/>
      <c r="Y27" s="796"/>
    </row>
    <row r="28" spans="1:25" s="806" customFormat="1" ht="17.25" customHeight="1">
      <c r="A28" s="812"/>
      <c r="B28" s="798"/>
      <c r="C28" s="798"/>
      <c r="D28" s="798"/>
      <c r="E28" s="798"/>
      <c r="F28" s="798"/>
      <c r="G28" s="798"/>
      <c r="H28" s="798"/>
      <c r="I28" s="798"/>
      <c r="J28" s="798"/>
      <c r="K28" s="798"/>
      <c r="L28" s="798"/>
      <c r="M28" s="798"/>
      <c r="N28" s="798"/>
      <c r="O28" s="798"/>
      <c r="P28" s="798"/>
      <c r="Q28" s="798"/>
      <c r="R28" s="812"/>
      <c r="T28" s="796"/>
      <c r="U28" s="796"/>
      <c r="V28" s="796"/>
      <c r="W28" s="796"/>
      <c r="X28" s="796"/>
      <c r="Y28" s="796"/>
    </row>
    <row r="29" spans="1:25" s="806" customFormat="1" ht="17.25" customHeight="1">
      <c r="A29" s="812"/>
      <c r="B29" s="798"/>
      <c r="C29" s="827"/>
      <c r="D29" s="828"/>
      <c r="E29" s="828"/>
      <c r="F29" s="828"/>
      <c r="G29" s="828"/>
      <c r="H29" s="828"/>
      <c r="I29" s="828"/>
      <c r="J29" s="828"/>
      <c r="K29" s="828"/>
      <c r="L29" s="828"/>
      <c r="M29" s="828"/>
      <c r="N29" s="828"/>
      <c r="O29" s="828"/>
      <c r="P29" s="828"/>
      <c r="Q29" s="828"/>
      <c r="R29" s="812"/>
      <c r="T29" s="796"/>
      <c r="U29" s="796"/>
      <c r="V29" s="796"/>
      <c r="W29" s="796"/>
      <c r="X29" s="796"/>
      <c r="Y29" s="796"/>
    </row>
    <row r="30" spans="1:25" s="806" customFormat="1" ht="17.25" customHeight="1">
      <c r="A30" s="812"/>
      <c r="B30" s="798"/>
      <c r="C30" s="827"/>
      <c r="D30" s="828"/>
      <c r="E30" s="828"/>
      <c r="F30" s="828"/>
      <c r="G30" s="828"/>
      <c r="H30" s="828"/>
      <c r="I30" s="828"/>
      <c r="J30" s="828"/>
      <c r="K30" s="828"/>
      <c r="L30" s="828"/>
      <c r="M30" s="828"/>
      <c r="N30" s="828"/>
      <c r="O30" s="828"/>
      <c r="P30" s="828"/>
      <c r="Q30" s="828"/>
      <c r="R30" s="812"/>
      <c r="T30" s="796"/>
      <c r="U30" s="796"/>
      <c r="V30" s="796"/>
      <c r="W30" s="796"/>
      <c r="X30" s="796"/>
      <c r="Y30" s="796"/>
    </row>
    <row r="31" spans="1:25" s="806" customFormat="1" ht="17.25" customHeight="1">
      <c r="A31" s="812"/>
      <c r="B31" s="798"/>
      <c r="C31" s="798"/>
      <c r="D31" s="798"/>
      <c r="E31" s="798"/>
      <c r="F31" s="798"/>
      <c r="G31" s="827"/>
      <c r="H31" s="798"/>
      <c r="I31" s="798"/>
      <c r="J31" s="798"/>
      <c r="K31" s="798"/>
      <c r="L31" s="798"/>
      <c r="M31" s="798"/>
      <c r="N31" s="798"/>
      <c r="O31" s="798"/>
      <c r="P31" s="798"/>
      <c r="Q31" s="798"/>
      <c r="R31" s="812"/>
      <c r="T31" s="796"/>
      <c r="U31" s="796"/>
      <c r="V31" s="796"/>
      <c r="W31" s="796"/>
      <c r="X31" s="796"/>
      <c r="Y31" s="796"/>
    </row>
    <row r="32" spans="1:25" s="806" customFormat="1" ht="17.25" customHeight="1">
      <c r="A32" s="812"/>
      <c r="B32" s="798"/>
      <c r="C32" s="798"/>
      <c r="D32" s="798"/>
      <c r="E32" s="798"/>
      <c r="F32" s="798"/>
      <c r="G32" s="798"/>
      <c r="H32" s="798"/>
      <c r="I32" s="798"/>
      <c r="J32" s="798"/>
      <c r="K32" s="798"/>
      <c r="L32" s="798"/>
      <c r="M32" s="798"/>
      <c r="N32" s="798"/>
      <c r="O32" s="798"/>
      <c r="P32" s="798"/>
      <c r="Q32" s="798"/>
      <c r="R32" s="812"/>
      <c r="T32" s="796"/>
      <c r="U32" s="796"/>
      <c r="V32" s="796"/>
      <c r="W32" s="796"/>
      <c r="X32" s="796"/>
      <c r="Y32" s="796"/>
    </row>
    <row r="33" spans="1:25" s="806" customFormat="1" ht="17.25" customHeight="1">
      <c r="A33" s="812"/>
      <c r="B33" s="798"/>
      <c r="C33" s="798"/>
      <c r="D33" s="798"/>
      <c r="E33" s="798"/>
      <c r="F33" s="798"/>
      <c r="G33" s="798"/>
      <c r="H33" s="798"/>
      <c r="I33" s="798"/>
      <c r="J33" s="798"/>
      <c r="K33" s="798"/>
      <c r="L33" s="798"/>
      <c r="M33" s="798"/>
      <c r="N33" s="798"/>
      <c r="O33" s="798"/>
      <c r="P33" s="798"/>
      <c r="Q33" s="798"/>
      <c r="R33" s="812"/>
      <c r="T33" s="796"/>
      <c r="U33" s="796"/>
      <c r="V33" s="796"/>
      <c r="W33" s="796"/>
      <c r="X33" s="796"/>
      <c r="Y33" s="796"/>
    </row>
    <row r="34" spans="1:25" s="806" customFormat="1" ht="17.25" customHeight="1">
      <c r="A34" s="812"/>
      <c r="B34" s="798"/>
      <c r="C34" s="798"/>
      <c r="D34" s="798"/>
      <c r="E34" s="798"/>
      <c r="F34" s="798"/>
      <c r="G34" s="798"/>
      <c r="H34" s="798"/>
      <c r="I34" s="798"/>
      <c r="J34" s="798"/>
      <c r="K34" s="798"/>
      <c r="L34" s="798"/>
      <c r="M34" s="798"/>
      <c r="N34" s="798"/>
      <c r="O34" s="798"/>
      <c r="P34" s="798"/>
      <c r="Q34" s="798"/>
      <c r="R34" s="812"/>
      <c r="T34" s="796"/>
      <c r="U34" s="796"/>
      <c r="V34" s="796"/>
      <c r="W34" s="796"/>
      <c r="X34" s="796"/>
      <c r="Y34" s="796"/>
    </row>
    <row r="35" spans="1:25" s="806" customFormat="1" ht="17.25" customHeight="1">
      <c r="A35" s="812"/>
      <c r="B35" s="798"/>
      <c r="C35" s="798"/>
      <c r="D35" s="798"/>
      <c r="E35" s="798"/>
      <c r="F35" s="798"/>
      <c r="G35" s="798"/>
      <c r="H35" s="798"/>
      <c r="I35" s="798"/>
      <c r="J35" s="798"/>
      <c r="K35" s="798"/>
      <c r="L35" s="798"/>
      <c r="M35" s="798"/>
      <c r="N35" s="798"/>
      <c r="O35" s="798"/>
      <c r="P35" s="798"/>
      <c r="Q35" s="798"/>
      <c r="R35" s="812"/>
      <c r="T35" s="796"/>
      <c r="U35" s="796"/>
      <c r="V35" s="796"/>
      <c r="W35" s="796"/>
      <c r="X35" s="796"/>
      <c r="Y35" s="796"/>
    </row>
    <row r="36" spans="1:25" s="806" customFormat="1" ht="17.25" customHeight="1">
      <c r="A36" s="812"/>
      <c r="B36" s="798"/>
      <c r="C36" s="798"/>
      <c r="D36" s="798"/>
      <c r="E36" s="798"/>
      <c r="F36" s="798"/>
      <c r="G36" s="798"/>
      <c r="H36" s="798"/>
      <c r="I36" s="798"/>
      <c r="J36" s="798"/>
      <c r="K36" s="798"/>
      <c r="L36" s="798"/>
      <c r="M36" s="798"/>
      <c r="N36" s="798"/>
      <c r="O36" s="798"/>
      <c r="P36" s="798"/>
      <c r="Q36" s="798"/>
      <c r="R36" s="812"/>
      <c r="T36" s="796"/>
      <c r="U36" s="796"/>
      <c r="V36" s="796"/>
      <c r="W36" s="796"/>
      <c r="X36" s="796"/>
      <c r="Y36" s="796"/>
    </row>
    <row r="37" spans="1:25" s="806" customFormat="1" ht="17.25" customHeight="1">
      <c r="A37" s="812"/>
      <c r="B37" s="798"/>
      <c r="C37" s="798"/>
      <c r="D37" s="798"/>
      <c r="E37" s="798"/>
      <c r="F37" s="798"/>
      <c r="G37" s="798"/>
      <c r="H37" s="798"/>
      <c r="I37" s="798"/>
      <c r="J37" s="798"/>
      <c r="K37" s="798"/>
      <c r="L37" s="798"/>
      <c r="M37" s="798"/>
      <c r="N37" s="798"/>
      <c r="O37" s="798"/>
      <c r="P37" s="798"/>
      <c r="Q37" s="798"/>
      <c r="R37" s="812"/>
      <c r="T37" s="796"/>
      <c r="U37" s="796"/>
      <c r="V37" s="796"/>
      <c r="W37" s="796"/>
      <c r="X37" s="796"/>
      <c r="Y37" s="796"/>
    </row>
    <row r="38" spans="1:25" s="806" customFormat="1" ht="18" customHeight="1">
      <c r="A38" s="812"/>
      <c r="B38" s="798"/>
      <c r="C38" s="798"/>
      <c r="D38" s="795"/>
      <c r="E38" s="795"/>
      <c r="F38" s="795"/>
      <c r="G38" s="795"/>
      <c r="H38" s="795"/>
      <c r="I38" s="795"/>
      <c r="J38" s="795"/>
      <c r="K38" s="795"/>
      <c r="L38" s="795"/>
      <c r="M38" s="795"/>
      <c r="N38" s="795"/>
      <c r="O38" s="795"/>
      <c r="P38" s="795"/>
      <c r="Q38" s="798"/>
      <c r="R38" s="812"/>
      <c r="T38" s="796"/>
      <c r="U38" s="796"/>
      <c r="V38" s="796"/>
      <c r="W38" s="796"/>
      <c r="X38" s="796"/>
      <c r="Y38" s="796"/>
    </row>
    <row r="39" spans="1:25" s="806" customFormat="1" ht="17.25" customHeight="1">
      <c r="A39" s="812"/>
      <c r="B39" s="798"/>
      <c r="C39" s="798"/>
      <c r="D39" s="795"/>
      <c r="E39" s="795"/>
      <c r="F39" s="795"/>
      <c r="G39" s="795"/>
      <c r="H39" s="795"/>
      <c r="I39" s="795"/>
      <c r="J39" s="795"/>
      <c r="K39" s="795"/>
      <c r="L39" s="795"/>
      <c r="M39" s="795"/>
      <c r="N39" s="795"/>
      <c r="O39" s="795"/>
      <c r="P39" s="795"/>
      <c r="Q39" s="798"/>
      <c r="R39" s="812"/>
      <c r="T39" s="796"/>
      <c r="U39" s="796"/>
      <c r="V39" s="796"/>
      <c r="W39" s="796"/>
      <c r="X39" s="796"/>
      <c r="Y39" s="796"/>
    </row>
    <row r="40" spans="1:25">
      <c r="A40" s="798"/>
      <c r="Q40" s="798"/>
      <c r="R40" s="798"/>
      <c r="T40" s="796"/>
      <c r="U40" s="796"/>
      <c r="V40" s="796"/>
      <c r="W40" s="796"/>
      <c r="X40" s="796"/>
      <c r="Y40" s="796"/>
    </row>
    <row r="41" spans="1:25">
      <c r="A41" s="798"/>
      <c r="Q41" s="798"/>
      <c r="R41" s="798"/>
      <c r="T41" s="796"/>
      <c r="U41" s="796"/>
      <c r="V41" s="796"/>
      <c r="W41" s="796"/>
      <c r="X41" s="796"/>
      <c r="Y41" s="796"/>
    </row>
    <row r="42" spans="1:25" ht="17.25" customHeight="1">
      <c r="A42" s="798"/>
      <c r="Q42" s="798"/>
      <c r="R42" s="798"/>
      <c r="T42" s="796"/>
      <c r="U42" s="796"/>
      <c r="V42" s="796"/>
      <c r="W42" s="796"/>
      <c r="X42" s="796"/>
      <c r="Y42" s="796"/>
    </row>
    <row r="43" spans="1:25" ht="17.25" customHeight="1">
      <c r="A43" s="798"/>
      <c r="Q43" s="798"/>
      <c r="R43" s="798"/>
      <c r="T43" s="796"/>
      <c r="U43" s="796"/>
      <c r="V43" s="796"/>
      <c r="W43" s="796"/>
      <c r="X43" s="796"/>
      <c r="Y43" s="796"/>
    </row>
    <row r="44" spans="1:25" ht="17.25" customHeight="1">
      <c r="A44" s="798"/>
      <c r="Q44" s="798"/>
      <c r="R44" s="798"/>
      <c r="T44" s="796"/>
      <c r="U44" s="796"/>
      <c r="V44" s="796"/>
      <c r="W44" s="796"/>
      <c r="X44" s="796"/>
      <c r="Y44" s="796"/>
    </row>
    <row r="45" spans="1:25">
      <c r="A45" s="798"/>
      <c r="Q45" s="798"/>
      <c r="R45" s="798"/>
      <c r="T45" s="796"/>
      <c r="U45" s="796"/>
      <c r="V45" s="796"/>
      <c r="W45" s="796"/>
      <c r="X45" s="796"/>
      <c r="Y45" s="796"/>
    </row>
    <row r="46" spans="1:25">
      <c r="A46" s="798"/>
      <c r="Q46" s="798"/>
      <c r="R46" s="798"/>
      <c r="T46" s="796"/>
      <c r="U46" s="796"/>
      <c r="V46" s="796"/>
      <c r="W46" s="796"/>
      <c r="X46" s="796"/>
      <c r="Y46" s="796"/>
    </row>
    <row r="47" spans="1:25">
      <c r="A47" s="798"/>
      <c r="Q47" s="798"/>
      <c r="R47" s="798"/>
      <c r="T47" s="796"/>
      <c r="U47" s="796"/>
      <c r="V47" s="796"/>
      <c r="W47" s="796"/>
      <c r="X47" s="796"/>
      <c r="Y47" s="796"/>
    </row>
    <row r="48" spans="1:25">
      <c r="A48" s="798"/>
      <c r="Q48" s="798"/>
      <c r="R48" s="798"/>
      <c r="T48" s="796"/>
      <c r="U48" s="796"/>
      <c r="V48" s="796"/>
      <c r="W48" s="796"/>
      <c r="X48" s="796"/>
      <c r="Y48" s="796"/>
    </row>
    <row r="49" spans="1:25">
      <c r="A49" s="798"/>
      <c r="Q49" s="798"/>
      <c r="R49" s="798"/>
      <c r="T49" s="796"/>
      <c r="U49" s="796"/>
      <c r="V49" s="796"/>
      <c r="W49" s="796"/>
      <c r="X49" s="796"/>
      <c r="Y49" s="796"/>
    </row>
    <row r="50" spans="1:25">
      <c r="A50" s="798"/>
      <c r="Q50" s="798"/>
      <c r="R50" s="798"/>
      <c r="T50" s="796"/>
      <c r="U50" s="796"/>
      <c r="V50" s="796"/>
      <c r="W50" s="796"/>
      <c r="X50" s="796"/>
      <c r="Y50" s="796"/>
    </row>
    <row r="51" spans="1:25">
      <c r="A51" s="798"/>
    </row>
  </sheetData>
  <sheetProtection algorithmName="SHA-512" hashValue="/fBfQ5xS3x0xNs2GVjM7F6fezkcOISFVNoa4qknR/qeExaIb3ZwI32LlJo2kSTVoDuSCZEeER4kAe+FeCC2+aA==" saltValue="/UqqjEfaPGcBqjzYxR3h1g==" spinCount="100000" sheet="1" objects="1" scenarios="1"/>
  <mergeCells count="33">
    <mergeCell ref="D25:E25"/>
    <mergeCell ref="F25:P25"/>
    <mergeCell ref="D24:Q24"/>
    <mergeCell ref="C13:C14"/>
    <mergeCell ref="D13:F14"/>
    <mergeCell ref="G13:L13"/>
    <mergeCell ref="M13:Q13"/>
    <mergeCell ref="H14:P14"/>
    <mergeCell ref="D18:Q18"/>
    <mergeCell ref="D19:Q19"/>
    <mergeCell ref="D20:Q20"/>
    <mergeCell ref="D21:Q21"/>
    <mergeCell ref="D22:Q22"/>
    <mergeCell ref="D23:Q23"/>
    <mergeCell ref="B15:Q15"/>
    <mergeCell ref="B10:Q10"/>
    <mergeCell ref="C11:C12"/>
    <mergeCell ref="D11:D12"/>
    <mergeCell ref="E11:F11"/>
    <mergeCell ref="G11:K11"/>
    <mergeCell ref="L11:Q11"/>
    <mergeCell ref="E12:F12"/>
    <mergeCell ref="G12:K12"/>
    <mergeCell ref="L12:Q12"/>
    <mergeCell ref="C8:C9"/>
    <mergeCell ref="D8:F9"/>
    <mergeCell ref="G8:K9"/>
    <mergeCell ref="L8:Q9"/>
    <mergeCell ref="B1:Q1"/>
    <mergeCell ref="B5:Q5"/>
    <mergeCell ref="C6:C7"/>
    <mergeCell ref="D6:F7"/>
    <mergeCell ref="G6:Q7"/>
  </mergeCells>
  <phoneticPr fontId="2"/>
  <pageMargins left="0.31496062992125984" right="0.23622047244094491" top="0.78740157480314965" bottom="0.74803149606299213" header="0.31496062992125984" footer="0.31496062992125984"/>
  <pageSetup paperSize="9" scale="91" orientation="portrait" blackAndWhite="1" r:id="rId1"/>
  <headerFooter>
    <oddHeader>&amp;L第3号様式　その2</oddHeader>
    <oddFooter>&amp;L&amp;F&amp;C&amp;P/&amp;N&amp;R（日本産業規格Ａ列4番）
2024年度様式 ver240401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22860</xdr:colOff>
                    <xdr:row>7</xdr:row>
                    <xdr:rowOff>106680</xdr:rowOff>
                  </from>
                  <to>
                    <xdr:col>11</xdr:col>
                    <xdr:colOff>411480</xdr:colOff>
                    <xdr:row>8</xdr:row>
                    <xdr:rowOff>68580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11</xdr:col>
                    <xdr:colOff>38100</xdr:colOff>
                    <xdr:row>7</xdr:row>
                    <xdr:rowOff>106680</xdr:rowOff>
                  </from>
                  <to>
                    <xdr:col>15</xdr:col>
                    <xdr:colOff>304800</xdr:colOff>
                    <xdr:row>8</xdr:row>
                    <xdr:rowOff>76200</xdr:rowOff>
                  </to>
                </anchor>
              </controlPr>
            </control>
          </mc:Choice>
        </mc:AlternateContent>
        <mc:AlternateContent xmlns:mc="http://schemas.openxmlformats.org/markup-compatibility/2006">
          <mc:Choice Requires="x14">
            <control shapeId="18435" r:id="rId6" name="Group Box 3">
              <controlPr defaultSize="0" print="0" autoFill="0" autoPict="0">
                <anchor moveWithCells="1">
                  <from>
                    <xdr:col>6</xdr:col>
                    <xdr:colOff>0</xdr:colOff>
                    <xdr:row>10</xdr:row>
                    <xdr:rowOff>0</xdr:rowOff>
                  </from>
                  <to>
                    <xdr:col>17</xdr:col>
                    <xdr:colOff>0</xdr:colOff>
                    <xdr:row>10</xdr:row>
                    <xdr:rowOff>228600</xdr:rowOff>
                  </to>
                </anchor>
              </controlPr>
            </control>
          </mc:Choice>
        </mc:AlternateContent>
        <mc:AlternateContent xmlns:mc="http://schemas.openxmlformats.org/markup-compatibility/2006">
          <mc:Choice Requires="x14">
            <control shapeId="18436" r:id="rId7" name="Group Box 4">
              <controlPr defaultSize="0" print="0" autoFill="0" autoPict="0">
                <anchor moveWithCells="1">
                  <from>
                    <xdr:col>6</xdr:col>
                    <xdr:colOff>0</xdr:colOff>
                    <xdr:row>11</xdr:row>
                    <xdr:rowOff>0</xdr:rowOff>
                  </from>
                  <to>
                    <xdr:col>17</xdr:col>
                    <xdr:colOff>0</xdr:colOff>
                    <xdr:row>11</xdr:row>
                    <xdr:rowOff>228600</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6</xdr:col>
                    <xdr:colOff>30480</xdr:colOff>
                    <xdr:row>10</xdr:row>
                    <xdr:rowOff>0</xdr:rowOff>
                  </from>
                  <to>
                    <xdr:col>8</xdr:col>
                    <xdr:colOff>220980</xdr:colOff>
                    <xdr:row>10</xdr:row>
                    <xdr:rowOff>220980</xdr:rowOff>
                  </to>
                </anchor>
              </controlPr>
            </control>
          </mc:Choice>
        </mc:AlternateContent>
        <mc:AlternateContent xmlns:mc="http://schemas.openxmlformats.org/markup-compatibility/2006">
          <mc:Choice Requires="x14">
            <control shapeId="18438" r:id="rId9" name="Option Button 6">
              <controlPr defaultSize="0" autoFill="0" autoLine="0" autoPict="0">
                <anchor moveWithCells="1">
                  <from>
                    <xdr:col>11</xdr:col>
                    <xdr:colOff>68580</xdr:colOff>
                    <xdr:row>10</xdr:row>
                    <xdr:rowOff>0</xdr:rowOff>
                  </from>
                  <to>
                    <xdr:col>14</xdr:col>
                    <xdr:colOff>251460</xdr:colOff>
                    <xdr:row>10</xdr:row>
                    <xdr:rowOff>220980</xdr:rowOff>
                  </to>
                </anchor>
              </controlPr>
            </control>
          </mc:Choice>
        </mc:AlternateContent>
        <mc:AlternateContent xmlns:mc="http://schemas.openxmlformats.org/markup-compatibility/2006">
          <mc:Choice Requires="x14">
            <control shapeId="18439" r:id="rId10" name="Option Button 7">
              <controlPr defaultSize="0" autoFill="0" autoLine="0" autoPict="0">
                <anchor moveWithCells="1">
                  <from>
                    <xdr:col>6</xdr:col>
                    <xdr:colOff>30480</xdr:colOff>
                    <xdr:row>11</xdr:row>
                    <xdr:rowOff>22860</xdr:rowOff>
                  </from>
                  <to>
                    <xdr:col>9</xdr:col>
                    <xdr:colOff>30480</xdr:colOff>
                    <xdr:row>11</xdr:row>
                    <xdr:rowOff>220980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11</xdr:col>
                    <xdr:colOff>68580</xdr:colOff>
                    <xdr:row>11</xdr:row>
                    <xdr:rowOff>22860</xdr:rowOff>
                  </from>
                  <to>
                    <xdr:col>15</xdr:col>
                    <xdr:colOff>60960</xdr:colOff>
                    <xdr:row>11</xdr:row>
                    <xdr:rowOff>220980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3</xdr:col>
                    <xdr:colOff>22860</xdr:colOff>
                    <xdr:row>18</xdr:row>
                    <xdr:rowOff>22860</xdr:rowOff>
                  </from>
                  <to>
                    <xdr:col>16</xdr:col>
                    <xdr:colOff>251460</xdr:colOff>
                    <xdr:row>18</xdr:row>
                    <xdr:rowOff>220980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3</xdr:col>
                    <xdr:colOff>22860</xdr:colOff>
                    <xdr:row>19</xdr:row>
                    <xdr:rowOff>0</xdr:rowOff>
                  </from>
                  <to>
                    <xdr:col>16</xdr:col>
                    <xdr:colOff>266700</xdr:colOff>
                    <xdr:row>19</xdr:row>
                    <xdr:rowOff>220980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3</xdr:col>
                    <xdr:colOff>22860</xdr:colOff>
                    <xdr:row>20</xdr:row>
                    <xdr:rowOff>0</xdr:rowOff>
                  </from>
                  <to>
                    <xdr:col>16</xdr:col>
                    <xdr:colOff>289560</xdr:colOff>
                    <xdr:row>20</xdr:row>
                    <xdr:rowOff>220980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3</xdr:col>
                    <xdr:colOff>22860</xdr:colOff>
                    <xdr:row>21</xdr:row>
                    <xdr:rowOff>0</xdr:rowOff>
                  </from>
                  <to>
                    <xdr:col>16</xdr:col>
                    <xdr:colOff>289560</xdr:colOff>
                    <xdr:row>21</xdr:row>
                    <xdr:rowOff>220980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3</xdr:col>
                    <xdr:colOff>22860</xdr:colOff>
                    <xdr:row>22</xdr:row>
                    <xdr:rowOff>22860</xdr:rowOff>
                  </from>
                  <to>
                    <xdr:col>16</xdr:col>
                    <xdr:colOff>297180</xdr:colOff>
                    <xdr:row>22</xdr:row>
                    <xdr:rowOff>220980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3</xdr:col>
                    <xdr:colOff>22860</xdr:colOff>
                    <xdr:row>23</xdr:row>
                    <xdr:rowOff>0</xdr:rowOff>
                  </from>
                  <to>
                    <xdr:col>16</xdr:col>
                    <xdr:colOff>297180</xdr:colOff>
                    <xdr:row>23</xdr:row>
                    <xdr:rowOff>220980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3</xdr:col>
                    <xdr:colOff>22860</xdr:colOff>
                    <xdr:row>24</xdr:row>
                    <xdr:rowOff>0</xdr:rowOff>
                  </from>
                  <to>
                    <xdr:col>4</xdr:col>
                    <xdr:colOff>335280</xdr:colOff>
                    <xdr:row>24</xdr:row>
                    <xdr:rowOff>220980</xdr:rowOff>
                  </to>
                </anchor>
              </controlPr>
            </control>
          </mc:Choice>
        </mc:AlternateContent>
        <mc:AlternateContent xmlns:mc="http://schemas.openxmlformats.org/markup-compatibility/2006">
          <mc:Choice Requires="x14">
            <control shapeId="18455" r:id="rId19" name="Group Box 23">
              <controlPr defaultSize="0" print="0" autoFill="0" autoPict="0">
                <anchor moveWithCells="1">
                  <from>
                    <xdr:col>3</xdr:col>
                    <xdr:colOff>30480</xdr:colOff>
                    <xdr:row>15</xdr:row>
                    <xdr:rowOff>30480</xdr:rowOff>
                  </from>
                  <to>
                    <xdr:col>4</xdr:col>
                    <xdr:colOff>990600</xdr:colOff>
                    <xdr:row>16</xdr:row>
                    <xdr:rowOff>182880</xdr:rowOff>
                  </to>
                </anchor>
              </controlPr>
            </control>
          </mc:Choice>
        </mc:AlternateContent>
        <mc:AlternateContent xmlns:mc="http://schemas.openxmlformats.org/markup-compatibility/2006">
          <mc:Choice Requires="x14">
            <control shapeId="18456" r:id="rId20" name="Option Button 24">
              <controlPr defaultSize="0" autoFill="0" autoLine="0" autoPict="0">
                <anchor moveWithCells="1">
                  <from>
                    <xdr:col>3</xdr:col>
                    <xdr:colOff>30480</xdr:colOff>
                    <xdr:row>15</xdr:row>
                    <xdr:rowOff>30480</xdr:rowOff>
                  </from>
                  <to>
                    <xdr:col>3</xdr:col>
                    <xdr:colOff>868680</xdr:colOff>
                    <xdr:row>15</xdr:row>
                    <xdr:rowOff>220980</xdr:rowOff>
                  </to>
                </anchor>
              </controlPr>
            </control>
          </mc:Choice>
        </mc:AlternateContent>
        <mc:AlternateContent xmlns:mc="http://schemas.openxmlformats.org/markup-compatibility/2006">
          <mc:Choice Requires="x14">
            <control shapeId="18457" r:id="rId21" name="Option Button 25">
              <controlPr defaultSize="0" autoFill="0" autoLine="0" autoPict="0">
                <anchor moveWithCells="1">
                  <from>
                    <xdr:col>3</xdr:col>
                    <xdr:colOff>30480</xdr:colOff>
                    <xdr:row>15</xdr:row>
                    <xdr:rowOff>220980</xdr:rowOff>
                  </from>
                  <to>
                    <xdr:col>4</xdr:col>
                    <xdr:colOff>38100</xdr:colOff>
                    <xdr:row>16</xdr:row>
                    <xdr:rowOff>182880</xdr:rowOff>
                  </to>
                </anchor>
              </controlPr>
            </control>
          </mc:Choice>
        </mc:AlternateContent>
        <mc:AlternateContent xmlns:mc="http://schemas.openxmlformats.org/markup-compatibility/2006">
          <mc:Choice Requires="x14">
            <control shapeId="18458" r:id="rId22" name="Check Box 26">
              <controlPr defaultSize="0" autoFill="0" autoLine="0" autoPict="0">
                <anchor moveWithCells="1">
                  <from>
                    <xdr:col>6</xdr:col>
                    <xdr:colOff>22860</xdr:colOff>
                    <xdr:row>5</xdr:row>
                    <xdr:rowOff>30480</xdr:rowOff>
                  </from>
                  <to>
                    <xdr:col>7</xdr:col>
                    <xdr:colOff>601980</xdr:colOff>
                    <xdr:row>5</xdr:row>
                    <xdr:rowOff>220980</xdr:rowOff>
                  </to>
                </anchor>
              </controlPr>
            </control>
          </mc:Choice>
        </mc:AlternateContent>
        <mc:AlternateContent xmlns:mc="http://schemas.openxmlformats.org/markup-compatibility/2006">
          <mc:Choice Requires="x14">
            <control shapeId="18459" r:id="rId23" name="Check Box 27">
              <controlPr defaultSize="0" autoFill="0" autoLine="0" autoPict="0">
                <anchor moveWithCells="1">
                  <from>
                    <xdr:col>7</xdr:col>
                    <xdr:colOff>822960</xdr:colOff>
                    <xdr:row>5</xdr:row>
                    <xdr:rowOff>22860</xdr:rowOff>
                  </from>
                  <to>
                    <xdr:col>9</xdr:col>
                    <xdr:colOff>251460</xdr:colOff>
                    <xdr:row>5</xdr:row>
                    <xdr:rowOff>220980</xdr:rowOff>
                  </to>
                </anchor>
              </controlPr>
            </control>
          </mc:Choice>
        </mc:AlternateContent>
        <mc:AlternateContent xmlns:mc="http://schemas.openxmlformats.org/markup-compatibility/2006">
          <mc:Choice Requires="x14">
            <control shapeId="18460" r:id="rId24" name="Check Box 28">
              <controlPr defaultSize="0" autoFill="0" autoLine="0" autoPict="0">
                <anchor moveWithCells="1">
                  <from>
                    <xdr:col>9</xdr:col>
                    <xdr:colOff>480060</xdr:colOff>
                    <xdr:row>5</xdr:row>
                    <xdr:rowOff>30480</xdr:rowOff>
                  </from>
                  <to>
                    <xdr:col>12</xdr:col>
                    <xdr:colOff>99060</xdr:colOff>
                    <xdr:row>5</xdr:row>
                    <xdr:rowOff>220980</xdr:rowOff>
                  </to>
                </anchor>
              </controlPr>
            </control>
          </mc:Choice>
        </mc:AlternateContent>
        <mc:AlternateContent xmlns:mc="http://schemas.openxmlformats.org/markup-compatibility/2006">
          <mc:Choice Requires="x14">
            <control shapeId="18461" r:id="rId25" name="Check Box 29">
              <controlPr defaultSize="0" autoFill="0" autoLine="0" autoPict="0">
                <anchor moveWithCells="1">
                  <from>
                    <xdr:col>12</xdr:col>
                    <xdr:colOff>297180</xdr:colOff>
                    <xdr:row>5</xdr:row>
                    <xdr:rowOff>22860</xdr:rowOff>
                  </from>
                  <to>
                    <xdr:col>14</xdr:col>
                    <xdr:colOff>213360</xdr:colOff>
                    <xdr:row>5</xdr:row>
                    <xdr:rowOff>220980</xdr:rowOff>
                  </to>
                </anchor>
              </controlPr>
            </control>
          </mc:Choice>
        </mc:AlternateContent>
        <mc:AlternateContent xmlns:mc="http://schemas.openxmlformats.org/markup-compatibility/2006">
          <mc:Choice Requires="x14">
            <control shapeId="18462" r:id="rId26" name="Check Box 30">
              <controlPr defaultSize="0" autoFill="0" autoLine="0" autoPict="0">
                <anchor moveWithCells="1">
                  <from>
                    <xdr:col>14</xdr:col>
                    <xdr:colOff>411480</xdr:colOff>
                    <xdr:row>5</xdr:row>
                    <xdr:rowOff>22860</xdr:rowOff>
                  </from>
                  <to>
                    <xdr:col>16</xdr:col>
                    <xdr:colOff>213360</xdr:colOff>
                    <xdr:row>5</xdr:row>
                    <xdr:rowOff>220980</xdr:rowOff>
                  </to>
                </anchor>
              </controlPr>
            </control>
          </mc:Choice>
        </mc:AlternateContent>
        <mc:AlternateContent xmlns:mc="http://schemas.openxmlformats.org/markup-compatibility/2006">
          <mc:Choice Requires="x14">
            <control shapeId="18463" r:id="rId27" name="Check Box 31">
              <controlPr defaultSize="0" autoFill="0" autoLine="0" autoPict="0">
                <anchor moveWithCells="1">
                  <from>
                    <xdr:col>7</xdr:col>
                    <xdr:colOff>822960</xdr:colOff>
                    <xdr:row>6</xdr:row>
                    <xdr:rowOff>22860</xdr:rowOff>
                  </from>
                  <to>
                    <xdr:col>9</xdr:col>
                    <xdr:colOff>251460</xdr:colOff>
                    <xdr:row>6</xdr:row>
                    <xdr:rowOff>220980</xdr:rowOff>
                  </to>
                </anchor>
              </controlPr>
            </control>
          </mc:Choice>
        </mc:AlternateContent>
        <mc:AlternateContent xmlns:mc="http://schemas.openxmlformats.org/markup-compatibility/2006">
          <mc:Choice Requires="x14">
            <control shapeId="18464" r:id="rId28" name="Check Box 32">
              <controlPr defaultSize="0" autoFill="0" autoLine="0" autoPict="0">
                <anchor moveWithCells="1">
                  <from>
                    <xdr:col>9</xdr:col>
                    <xdr:colOff>480060</xdr:colOff>
                    <xdr:row>6</xdr:row>
                    <xdr:rowOff>22860</xdr:rowOff>
                  </from>
                  <to>
                    <xdr:col>12</xdr:col>
                    <xdr:colOff>99060</xdr:colOff>
                    <xdr:row>6</xdr:row>
                    <xdr:rowOff>220980</xdr:rowOff>
                  </to>
                </anchor>
              </controlPr>
            </control>
          </mc:Choice>
        </mc:AlternateContent>
        <mc:AlternateContent xmlns:mc="http://schemas.openxmlformats.org/markup-compatibility/2006">
          <mc:Choice Requires="x14">
            <control shapeId="18465" r:id="rId29" name="Check Box 33">
              <controlPr defaultSize="0" autoFill="0" autoLine="0" autoPict="0">
                <anchor moveWithCells="1">
                  <from>
                    <xdr:col>12</xdr:col>
                    <xdr:colOff>297180</xdr:colOff>
                    <xdr:row>6</xdr:row>
                    <xdr:rowOff>22860</xdr:rowOff>
                  </from>
                  <to>
                    <xdr:col>14</xdr:col>
                    <xdr:colOff>213360</xdr:colOff>
                    <xdr:row>6</xdr:row>
                    <xdr:rowOff>220980</xdr:rowOff>
                  </to>
                </anchor>
              </controlPr>
            </control>
          </mc:Choice>
        </mc:AlternateContent>
        <mc:AlternateContent xmlns:mc="http://schemas.openxmlformats.org/markup-compatibility/2006">
          <mc:Choice Requires="x14">
            <control shapeId="18466" r:id="rId30" name="Group Box 34">
              <controlPr defaultSize="0" print="0" autoFill="0" autoPict="0">
                <anchor moveWithCells="1">
                  <from>
                    <xdr:col>6</xdr:col>
                    <xdr:colOff>0</xdr:colOff>
                    <xdr:row>12</xdr:row>
                    <xdr:rowOff>0</xdr:rowOff>
                  </from>
                  <to>
                    <xdr:col>17</xdr:col>
                    <xdr:colOff>0</xdr:colOff>
                    <xdr:row>13</xdr:row>
                    <xdr:rowOff>213360</xdr:rowOff>
                  </to>
                </anchor>
              </controlPr>
            </control>
          </mc:Choice>
        </mc:AlternateContent>
        <mc:AlternateContent xmlns:mc="http://schemas.openxmlformats.org/markup-compatibility/2006">
          <mc:Choice Requires="x14">
            <control shapeId="18467" r:id="rId31" name="Option Button 35">
              <controlPr defaultSize="0" autoFill="0" autoLine="0" autoPict="0">
                <anchor>
                  <from>
                    <xdr:col>6</xdr:col>
                    <xdr:colOff>30480</xdr:colOff>
                    <xdr:row>12</xdr:row>
                    <xdr:rowOff>30480</xdr:rowOff>
                  </from>
                  <to>
                    <xdr:col>7</xdr:col>
                    <xdr:colOff>716280</xdr:colOff>
                    <xdr:row>12</xdr:row>
                    <xdr:rowOff>228600</xdr:rowOff>
                  </to>
                </anchor>
              </controlPr>
            </control>
          </mc:Choice>
        </mc:AlternateContent>
        <mc:AlternateContent xmlns:mc="http://schemas.openxmlformats.org/markup-compatibility/2006">
          <mc:Choice Requires="x14">
            <control shapeId="18468" r:id="rId32" name="Option Button 36">
              <controlPr defaultSize="0" autoFill="0" autoLine="0" autoPict="0">
                <anchor>
                  <from>
                    <xdr:col>11</xdr:col>
                    <xdr:colOff>68580</xdr:colOff>
                    <xdr:row>12</xdr:row>
                    <xdr:rowOff>38100</xdr:rowOff>
                  </from>
                  <to>
                    <xdr:col>12</xdr:col>
                    <xdr:colOff>419100</xdr:colOff>
                    <xdr:row>13</xdr:row>
                    <xdr:rowOff>22860</xdr:rowOff>
                  </to>
                </anchor>
              </controlPr>
            </control>
          </mc:Choice>
        </mc:AlternateContent>
        <mc:AlternateContent xmlns:mc="http://schemas.openxmlformats.org/markup-compatibility/2006">
          <mc:Choice Requires="x14">
            <control shapeId="18469" r:id="rId33" name="Check Box 37">
              <controlPr defaultSize="0" autoFill="0" autoLine="0" autoPict="0">
                <anchor moveWithCells="1">
                  <from>
                    <xdr:col>6</xdr:col>
                    <xdr:colOff>22860</xdr:colOff>
                    <xdr:row>6</xdr:row>
                    <xdr:rowOff>22860</xdr:rowOff>
                  </from>
                  <to>
                    <xdr:col>7</xdr:col>
                    <xdr:colOff>601980</xdr:colOff>
                    <xdr:row>6</xdr:row>
                    <xdr:rowOff>220980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Y46"/>
  <sheetViews>
    <sheetView showGridLines="0" zoomScaleNormal="100" zoomScaleSheetLayoutView="85" zoomScalePageLayoutView="85" workbookViewId="0"/>
  </sheetViews>
  <sheetFormatPr defaultColWidth="9" defaultRowHeight="18"/>
  <cols>
    <col min="1" max="1" width="1.09765625" style="795" customWidth="1"/>
    <col min="2" max="2" width="2.69921875" style="795" customWidth="1"/>
    <col min="3" max="3" width="6.5" style="795" customWidth="1"/>
    <col min="4" max="4" width="13.59765625" style="795" customWidth="1"/>
    <col min="5" max="5" width="13.09765625" style="795" customWidth="1"/>
    <col min="6" max="6" width="1.19921875" style="795" customWidth="1"/>
    <col min="7" max="7" width="1.69921875" style="795" customWidth="1"/>
    <col min="8" max="8" width="11.09765625" style="795" customWidth="1"/>
    <col min="9" max="9" width="5.59765625" style="795" customWidth="1"/>
    <col min="10" max="10" width="6.5" style="795" customWidth="1"/>
    <col min="11" max="11" width="1.69921875" style="795" customWidth="1"/>
    <col min="12" max="12" width="6.09765625" style="795" bestFit="1" customWidth="1"/>
    <col min="13" max="13" width="6" style="795" customWidth="1"/>
    <col min="14" max="14" width="5.09765625" style="795" customWidth="1"/>
    <col min="15" max="15" width="5.59765625" style="795" customWidth="1"/>
    <col min="16" max="16" width="6.19921875" style="795" customWidth="1"/>
    <col min="17" max="17" width="4.09765625" style="795" customWidth="1"/>
    <col min="18" max="18" width="1" style="795" customWidth="1"/>
    <col min="19" max="19" width="2.19921875" style="795" customWidth="1"/>
    <col min="20" max="20" width="9" style="795" hidden="1" customWidth="1"/>
    <col min="21" max="21" width="2.19921875" style="795" hidden="1" customWidth="1"/>
    <col min="22" max="23" width="9" style="795" hidden="1" customWidth="1"/>
    <col min="24" max="24" width="2.19921875" style="795" hidden="1" customWidth="1"/>
    <col min="25" max="25" width="9" style="795" hidden="1" customWidth="1"/>
    <col min="26" max="16384" width="9" style="795"/>
  </cols>
  <sheetData>
    <row r="1" spans="1:25" ht="30" customHeight="1">
      <c r="B1" s="1714" t="s">
        <v>1789</v>
      </c>
      <c r="C1" s="1714"/>
      <c r="D1" s="1714"/>
      <c r="E1" s="1714"/>
      <c r="F1" s="1714"/>
      <c r="G1" s="1714"/>
      <c r="H1" s="1714"/>
      <c r="I1" s="1714"/>
      <c r="J1" s="1714"/>
      <c r="K1" s="1714"/>
      <c r="L1" s="1714"/>
      <c r="M1" s="1714"/>
      <c r="N1" s="1714"/>
      <c r="O1" s="1714"/>
      <c r="P1" s="1714"/>
      <c r="Q1" s="1714"/>
      <c r="T1" s="796"/>
      <c r="U1" s="796"/>
      <c r="V1" s="796"/>
      <c r="W1" s="796"/>
      <c r="X1" s="796"/>
      <c r="Y1" s="796"/>
    </row>
    <row r="2" spans="1:25" ht="9.75" customHeight="1">
      <c r="B2" s="797"/>
      <c r="C2" s="797"/>
      <c r="D2" s="797"/>
      <c r="E2" s="797"/>
      <c r="F2" s="797"/>
      <c r="G2" s="797"/>
      <c r="H2" s="797"/>
      <c r="I2" s="797"/>
      <c r="J2" s="797"/>
      <c r="K2" s="797"/>
      <c r="L2" s="797"/>
      <c r="M2" s="797"/>
      <c r="N2" s="797"/>
      <c r="O2" s="797"/>
      <c r="P2" s="797"/>
      <c r="Q2" s="797"/>
      <c r="T2" s="796"/>
      <c r="U2" s="796"/>
      <c r="V2" s="796"/>
      <c r="W2" s="796"/>
      <c r="X2" s="796"/>
      <c r="Y2" s="796"/>
    </row>
    <row r="3" spans="1:25" ht="11.25" customHeight="1">
      <c r="A3" s="798"/>
      <c r="B3" s="799"/>
      <c r="C3" s="799"/>
      <c r="D3" s="799"/>
      <c r="E3" s="799"/>
      <c r="F3" s="799"/>
      <c r="G3" s="799"/>
      <c r="H3" s="799"/>
      <c r="I3" s="799"/>
      <c r="J3" s="799"/>
      <c r="K3" s="799"/>
      <c r="L3" s="799"/>
      <c r="M3" s="799"/>
      <c r="N3" s="799"/>
      <c r="O3" s="799"/>
      <c r="P3" s="799"/>
      <c r="Q3" s="799"/>
      <c r="T3" s="796"/>
      <c r="U3" s="796"/>
      <c r="V3" s="796"/>
      <c r="W3" s="796"/>
      <c r="X3" s="796"/>
      <c r="Y3" s="796"/>
    </row>
    <row r="4" spans="1:25" ht="29.25" customHeight="1">
      <c r="A4" s="800"/>
      <c r="B4" s="1010" t="s">
        <v>1795</v>
      </c>
      <c r="C4" s="802"/>
      <c r="D4" s="801"/>
      <c r="E4" s="801"/>
      <c r="F4" s="801"/>
      <c r="G4" s="801"/>
      <c r="H4" s="801"/>
      <c r="I4" s="801"/>
      <c r="J4" s="801"/>
      <c r="K4" s="801"/>
      <c r="L4" s="801"/>
      <c r="M4" s="801"/>
      <c r="N4" s="801"/>
      <c r="O4" s="801"/>
      <c r="P4" s="801"/>
      <c r="Q4" s="801"/>
      <c r="R4" s="803"/>
      <c r="T4" s="796"/>
      <c r="U4" s="796"/>
      <c r="V4" s="796"/>
      <c r="W4" s="796"/>
      <c r="X4" s="796"/>
      <c r="Y4" s="796"/>
    </row>
    <row r="5" spans="1:25" s="806" customFormat="1" ht="18.75" customHeight="1">
      <c r="A5" s="804"/>
      <c r="B5" s="1715" t="s">
        <v>177</v>
      </c>
      <c r="C5" s="1730"/>
      <c r="D5" s="1730"/>
      <c r="E5" s="1730"/>
      <c r="F5" s="1730"/>
      <c r="G5" s="1730"/>
      <c r="H5" s="1730"/>
      <c r="I5" s="1730"/>
      <c r="J5" s="1730"/>
      <c r="K5" s="1730"/>
      <c r="L5" s="1730"/>
      <c r="M5" s="1730"/>
      <c r="N5" s="1730"/>
      <c r="O5" s="1730"/>
      <c r="P5" s="1730"/>
      <c r="Q5" s="1731"/>
      <c r="R5" s="805"/>
      <c r="T5" s="796" t="s">
        <v>178</v>
      </c>
      <c r="U5" s="796">
        <f t="shared" ref="U5:U12" si="0">IF(V5,1,0)</f>
        <v>0</v>
      </c>
      <c r="V5" s="796" t="b">
        <v>0</v>
      </c>
      <c r="W5" s="796"/>
      <c r="X5" s="796"/>
      <c r="Y5" s="796"/>
    </row>
    <row r="6" spans="1:25" s="806" customFormat="1" ht="18.75" customHeight="1">
      <c r="A6" s="804"/>
      <c r="B6" s="809"/>
      <c r="C6" s="1732" t="s">
        <v>152</v>
      </c>
      <c r="D6" s="1750" t="s">
        <v>179</v>
      </c>
      <c r="E6" s="1750"/>
      <c r="F6" s="1751"/>
      <c r="G6" s="1708"/>
      <c r="H6" s="1709"/>
      <c r="I6" s="1709"/>
      <c r="J6" s="1709"/>
      <c r="K6" s="1709"/>
      <c r="L6" s="1709"/>
      <c r="M6" s="1709"/>
      <c r="N6" s="1709"/>
      <c r="O6" s="1709"/>
      <c r="P6" s="1709"/>
      <c r="Q6" s="1710"/>
      <c r="R6" s="805"/>
      <c r="T6" s="796" t="s">
        <v>180</v>
      </c>
      <c r="U6" s="796">
        <f t="shared" si="0"/>
        <v>0</v>
      </c>
      <c r="V6" s="796" t="b">
        <v>0</v>
      </c>
      <c r="W6" s="796"/>
      <c r="X6" s="796"/>
      <c r="Y6" s="796"/>
    </row>
    <row r="7" spans="1:25" s="806" customFormat="1" ht="18.75" customHeight="1">
      <c r="A7" s="804"/>
      <c r="B7" s="809"/>
      <c r="C7" s="1733"/>
      <c r="D7" s="1752"/>
      <c r="E7" s="1752"/>
      <c r="F7" s="1743"/>
      <c r="G7" s="1744" t="s">
        <v>181</v>
      </c>
      <c r="H7" s="1745"/>
      <c r="I7" s="1746"/>
      <c r="J7" s="1746"/>
      <c r="K7" s="1746"/>
      <c r="L7" s="1746"/>
      <c r="M7" s="1746"/>
      <c r="N7" s="1746"/>
      <c r="O7" s="1746"/>
      <c r="P7" s="1746"/>
      <c r="Q7" s="811" t="s">
        <v>182</v>
      </c>
      <c r="R7" s="805"/>
      <c r="T7" s="796" t="s">
        <v>81</v>
      </c>
      <c r="U7" s="796">
        <f t="shared" si="0"/>
        <v>0</v>
      </c>
      <c r="V7" s="796" t="b">
        <v>0</v>
      </c>
      <c r="W7" s="796"/>
      <c r="X7" s="796"/>
      <c r="Y7" s="796"/>
    </row>
    <row r="8" spans="1:25" s="806" customFormat="1" ht="18.75" customHeight="1">
      <c r="A8" s="804"/>
      <c r="B8" s="809"/>
      <c r="C8" s="1702" t="s">
        <v>1774</v>
      </c>
      <c r="D8" s="1704" t="s">
        <v>184</v>
      </c>
      <c r="E8" s="1766"/>
      <c r="F8" s="1767"/>
      <c r="G8" s="1708"/>
      <c r="H8" s="1709"/>
      <c r="I8" s="1709"/>
      <c r="J8" s="1709"/>
      <c r="K8" s="1709"/>
      <c r="L8" s="1709"/>
      <c r="M8" s="1709"/>
      <c r="N8" s="1709"/>
      <c r="O8" s="1709"/>
      <c r="P8" s="1709"/>
      <c r="Q8" s="1710"/>
      <c r="R8" s="805"/>
      <c r="T8" s="796" t="s">
        <v>185</v>
      </c>
      <c r="U8" s="796">
        <f t="shared" si="0"/>
        <v>0</v>
      </c>
      <c r="V8" s="796" t="b">
        <v>0</v>
      </c>
      <c r="W8" s="796"/>
      <c r="X8" s="796"/>
      <c r="Y8" s="796"/>
    </row>
    <row r="9" spans="1:25" s="806" customFormat="1" ht="18.75" customHeight="1">
      <c r="A9" s="804"/>
      <c r="B9" s="830"/>
      <c r="C9" s="1703"/>
      <c r="D9" s="1768"/>
      <c r="E9" s="1768"/>
      <c r="F9" s="1769"/>
      <c r="G9" s="1744" t="s">
        <v>181</v>
      </c>
      <c r="H9" s="1745"/>
      <c r="I9" s="1746"/>
      <c r="J9" s="1746"/>
      <c r="K9" s="1746"/>
      <c r="L9" s="1746"/>
      <c r="M9" s="1746"/>
      <c r="N9" s="1746"/>
      <c r="O9" s="1746"/>
      <c r="P9" s="1746"/>
      <c r="Q9" s="811" t="s">
        <v>182</v>
      </c>
      <c r="R9" s="805"/>
      <c r="T9" s="796" t="s">
        <v>186</v>
      </c>
      <c r="U9" s="796">
        <f t="shared" si="0"/>
        <v>0</v>
      </c>
      <c r="V9" s="796" t="b">
        <v>0</v>
      </c>
      <c r="W9" s="796"/>
      <c r="X9" s="796"/>
      <c r="Y9" s="796"/>
    </row>
    <row r="10" spans="1:25" s="806" customFormat="1" ht="18.75" customHeight="1">
      <c r="A10" s="804"/>
      <c r="B10" s="1715" t="s">
        <v>187</v>
      </c>
      <c r="C10" s="1716"/>
      <c r="D10" s="1716"/>
      <c r="E10" s="1716"/>
      <c r="F10" s="1716"/>
      <c r="G10" s="1716"/>
      <c r="H10" s="1716"/>
      <c r="I10" s="1716"/>
      <c r="J10" s="1716"/>
      <c r="K10" s="1716"/>
      <c r="L10" s="1716"/>
      <c r="M10" s="1716"/>
      <c r="N10" s="1716"/>
      <c r="O10" s="1716"/>
      <c r="P10" s="1716"/>
      <c r="Q10" s="1717"/>
      <c r="R10" s="805"/>
      <c r="T10" s="796" t="s">
        <v>81</v>
      </c>
      <c r="U10" s="796">
        <f t="shared" si="0"/>
        <v>0</v>
      </c>
      <c r="V10" s="796" t="b">
        <v>0</v>
      </c>
      <c r="W10" s="796"/>
      <c r="X10" s="796"/>
      <c r="Y10" s="796"/>
    </row>
    <row r="11" spans="1:25" s="806" customFormat="1" ht="18.75" customHeight="1">
      <c r="A11" s="804"/>
      <c r="B11" s="807"/>
      <c r="C11" s="831" t="s">
        <v>188</v>
      </c>
      <c r="D11" s="1743" t="s">
        <v>189</v>
      </c>
      <c r="E11" s="1762"/>
      <c r="F11" s="1762"/>
      <c r="G11" s="1763"/>
      <c r="H11" s="1764"/>
      <c r="I11" s="1764"/>
      <c r="J11" s="1764"/>
      <c r="K11" s="1764"/>
      <c r="L11" s="1765"/>
      <c r="M11" s="832" t="s">
        <v>190</v>
      </c>
      <c r="N11" s="1760"/>
      <c r="O11" s="1760"/>
      <c r="P11" s="1760"/>
      <c r="Q11" s="833" t="s">
        <v>191</v>
      </c>
      <c r="R11" s="805"/>
      <c r="T11" s="796" t="s">
        <v>192</v>
      </c>
      <c r="U11" s="796">
        <f t="shared" si="0"/>
        <v>0</v>
      </c>
      <c r="V11" s="796" t="b">
        <v>0</v>
      </c>
      <c r="W11" s="796" t="s">
        <v>193</v>
      </c>
      <c r="X11" s="796">
        <f>IF(Y11,1,0)</f>
        <v>0</v>
      </c>
      <c r="Y11" s="796" t="b">
        <v>0</v>
      </c>
    </row>
    <row r="12" spans="1:25" s="806" customFormat="1" ht="18.75" customHeight="1">
      <c r="A12" s="804"/>
      <c r="B12" s="809"/>
      <c r="C12" s="834" t="s">
        <v>183</v>
      </c>
      <c r="D12" s="1736" t="s">
        <v>194</v>
      </c>
      <c r="E12" s="1759"/>
      <c r="F12" s="1759"/>
      <c r="G12" s="1737"/>
      <c r="H12" s="1738"/>
      <c r="I12" s="1738"/>
      <c r="J12" s="1738"/>
      <c r="K12" s="1738"/>
      <c r="L12" s="1739"/>
      <c r="M12" s="835" t="s">
        <v>190</v>
      </c>
      <c r="N12" s="1761"/>
      <c r="O12" s="1761"/>
      <c r="P12" s="1761"/>
      <c r="Q12" s="836" t="s">
        <v>191</v>
      </c>
      <c r="R12" s="805"/>
      <c r="T12" s="796" t="s">
        <v>195</v>
      </c>
      <c r="U12" s="796">
        <f t="shared" si="0"/>
        <v>0</v>
      </c>
      <c r="V12" s="796" t="b">
        <v>0</v>
      </c>
      <c r="W12" s="796" t="s">
        <v>196</v>
      </c>
      <c r="X12" s="796">
        <f>IF(Y12,1,0)</f>
        <v>0</v>
      </c>
      <c r="Y12" s="796" t="b">
        <v>0</v>
      </c>
    </row>
    <row r="13" spans="1:25" s="806" customFormat="1" ht="18.75" customHeight="1">
      <c r="A13" s="804"/>
      <c r="B13" s="809"/>
      <c r="C13" s="1735" t="s">
        <v>176</v>
      </c>
      <c r="D13" s="1736" t="s">
        <v>197</v>
      </c>
      <c r="E13" s="1759" t="s">
        <v>198</v>
      </c>
      <c r="F13" s="1759"/>
      <c r="G13" s="1737"/>
      <c r="H13" s="1738"/>
      <c r="I13" s="1738"/>
      <c r="J13" s="1738"/>
      <c r="K13" s="1738"/>
      <c r="L13" s="1739"/>
      <c r="M13" s="1740"/>
      <c r="N13" s="1741"/>
      <c r="O13" s="1741"/>
      <c r="P13" s="1741"/>
      <c r="Q13" s="1742"/>
      <c r="R13" s="805"/>
      <c r="T13" s="796" t="s">
        <v>198</v>
      </c>
      <c r="U13" s="796">
        <v>2</v>
      </c>
      <c r="V13" s="796"/>
      <c r="W13" s="796"/>
      <c r="X13" s="796"/>
      <c r="Y13" s="796"/>
    </row>
    <row r="14" spans="1:25" s="806" customFormat="1" ht="18.75" customHeight="1">
      <c r="A14" s="804"/>
      <c r="B14" s="809"/>
      <c r="C14" s="1735"/>
      <c r="D14" s="1736"/>
      <c r="E14" s="1759" t="s">
        <v>199</v>
      </c>
      <c r="F14" s="1759"/>
      <c r="G14" s="1737"/>
      <c r="H14" s="1738"/>
      <c r="I14" s="1738"/>
      <c r="J14" s="1738"/>
      <c r="K14" s="1738"/>
      <c r="L14" s="1739"/>
      <c r="M14" s="1740"/>
      <c r="N14" s="1741"/>
      <c r="O14" s="1741"/>
      <c r="P14" s="1741"/>
      <c r="Q14" s="1742"/>
      <c r="R14" s="805"/>
      <c r="T14" s="796" t="s">
        <v>199</v>
      </c>
      <c r="U14" s="796">
        <v>2</v>
      </c>
      <c r="V14" s="796"/>
      <c r="W14" s="796"/>
      <c r="X14" s="796"/>
      <c r="Y14" s="796"/>
    </row>
    <row r="15" spans="1:25" s="806" customFormat="1" ht="18.75" customHeight="1">
      <c r="A15" s="804"/>
      <c r="B15" s="809"/>
      <c r="C15" s="1735"/>
      <c r="D15" s="1736"/>
      <c r="E15" s="1759" t="s">
        <v>200</v>
      </c>
      <c r="F15" s="1759"/>
      <c r="G15" s="1737"/>
      <c r="H15" s="1738"/>
      <c r="I15" s="1738"/>
      <c r="J15" s="1738"/>
      <c r="K15" s="1738"/>
      <c r="L15" s="1739"/>
      <c r="M15" s="1740"/>
      <c r="N15" s="1741"/>
      <c r="O15" s="1741"/>
      <c r="P15" s="1741"/>
      <c r="Q15" s="1742"/>
      <c r="R15" s="805"/>
      <c r="T15" s="796" t="s">
        <v>200</v>
      </c>
      <c r="U15" s="796">
        <v>2</v>
      </c>
      <c r="V15" s="796"/>
      <c r="W15" s="796"/>
      <c r="X15" s="796"/>
      <c r="Y15" s="796"/>
    </row>
    <row r="16" spans="1:25" s="806" customFormat="1" ht="18.75" customHeight="1">
      <c r="A16" s="804"/>
      <c r="B16" s="809"/>
      <c r="C16" s="1732" t="s">
        <v>201</v>
      </c>
      <c r="D16" s="1750" t="s">
        <v>202</v>
      </c>
      <c r="E16" s="1750"/>
      <c r="F16" s="1751"/>
      <c r="G16" s="995"/>
      <c r="H16" s="837"/>
      <c r="I16" s="837"/>
      <c r="J16" s="837"/>
      <c r="K16" s="837"/>
      <c r="L16" s="837"/>
      <c r="M16" s="837"/>
      <c r="N16" s="837" t="s">
        <v>203</v>
      </c>
      <c r="O16" s="837"/>
      <c r="P16" s="837"/>
      <c r="Q16" s="838"/>
      <c r="R16" s="805"/>
      <c r="T16" s="796" t="s">
        <v>202</v>
      </c>
      <c r="U16" s="796">
        <v>1</v>
      </c>
      <c r="V16" s="796"/>
      <c r="W16" s="796"/>
      <c r="X16" s="796"/>
      <c r="Y16" s="796"/>
    </row>
    <row r="17" spans="1:25" s="806" customFormat="1" ht="18.75" customHeight="1">
      <c r="A17" s="804"/>
      <c r="B17" s="830"/>
      <c r="C17" s="1733"/>
      <c r="D17" s="1752"/>
      <c r="E17" s="1752"/>
      <c r="F17" s="1743"/>
      <c r="G17" s="994" t="s">
        <v>181</v>
      </c>
      <c r="H17" s="1746"/>
      <c r="I17" s="1746"/>
      <c r="J17" s="1746"/>
      <c r="K17" s="1746"/>
      <c r="L17" s="1746"/>
      <c r="M17" s="1746"/>
      <c r="N17" s="1746"/>
      <c r="O17" s="1746"/>
      <c r="P17" s="1746"/>
      <c r="Q17" s="811" t="s">
        <v>182</v>
      </c>
      <c r="R17" s="805"/>
      <c r="T17" s="796"/>
      <c r="U17" s="796"/>
      <c r="V17" s="796"/>
      <c r="W17" s="796"/>
      <c r="X17" s="796"/>
      <c r="Y17" s="796"/>
    </row>
    <row r="18" spans="1:25" s="806" customFormat="1" ht="18.75" customHeight="1">
      <c r="A18" s="804"/>
      <c r="B18" s="1715" t="s">
        <v>1775</v>
      </c>
      <c r="C18" s="1730"/>
      <c r="D18" s="1730"/>
      <c r="E18" s="1730"/>
      <c r="F18" s="1730"/>
      <c r="G18" s="1730"/>
      <c r="H18" s="1730"/>
      <c r="I18" s="1730"/>
      <c r="J18" s="1730"/>
      <c r="K18" s="1730"/>
      <c r="L18" s="1730"/>
      <c r="M18" s="1730"/>
      <c r="N18" s="1730"/>
      <c r="O18" s="1730"/>
      <c r="P18" s="1730"/>
      <c r="Q18" s="1731"/>
      <c r="R18" s="805"/>
      <c r="T18" s="796"/>
      <c r="U18" s="796"/>
      <c r="V18" s="796"/>
      <c r="W18" s="796"/>
      <c r="X18" s="796"/>
      <c r="Y18" s="796"/>
    </row>
    <row r="19" spans="1:25" s="806" customFormat="1" ht="18.75" customHeight="1">
      <c r="A19" s="804"/>
      <c r="B19" s="839"/>
      <c r="C19" s="812"/>
      <c r="D19" s="813"/>
      <c r="E19" s="812"/>
      <c r="F19" s="812"/>
      <c r="G19" s="812"/>
      <c r="H19" s="812"/>
      <c r="I19" s="812"/>
      <c r="J19" s="812"/>
      <c r="K19" s="812"/>
      <c r="L19" s="812"/>
      <c r="M19" s="812"/>
      <c r="N19" s="812"/>
      <c r="O19" s="812"/>
      <c r="P19" s="812"/>
      <c r="Q19" s="805"/>
      <c r="R19" s="805"/>
      <c r="T19" s="796" t="s">
        <v>137</v>
      </c>
      <c r="U19" s="796">
        <v>2</v>
      </c>
      <c r="V19" s="796"/>
      <c r="W19" s="796"/>
      <c r="X19" s="796"/>
      <c r="Y19" s="796"/>
    </row>
    <row r="20" spans="1:25" s="806" customFormat="1" ht="18.75" customHeight="1">
      <c r="A20" s="804"/>
      <c r="B20" s="817"/>
      <c r="C20" s="812"/>
      <c r="D20" s="814"/>
      <c r="E20" s="815"/>
      <c r="F20" s="815"/>
      <c r="G20" s="815"/>
      <c r="H20" s="815"/>
      <c r="I20" s="815"/>
      <c r="J20" s="815"/>
      <c r="K20" s="815"/>
      <c r="L20" s="815"/>
      <c r="M20" s="815"/>
      <c r="N20" s="815"/>
      <c r="O20" s="815"/>
      <c r="P20" s="815"/>
      <c r="Q20" s="816"/>
      <c r="R20" s="805"/>
      <c r="T20" s="796"/>
      <c r="U20" s="796"/>
      <c r="V20" s="796"/>
      <c r="W20" s="796"/>
      <c r="X20" s="796"/>
      <c r="Y20" s="796"/>
    </row>
    <row r="21" spans="1:25" s="806" customFormat="1" ht="18.75" customHeight="1">
      <c r="A21" s="804"/>
      <c r="B21" s="817"/>
      <c r="C21" s="805"/>
      <c r="D21" s="1755" t="s">
        <v>138</v>
      </c>
      <c r="E21" s="1756"/>
      <c r="F21" s="1756"/>
      <c r="G21" s="1756"/>
      <c r="H21" s="1756"/>
      <c r="I21" s="1756"/>
      <c r="J21" s="1756"/>
      <c r="K21" s="1756"/>
      <c r="L21" s="1756"/>
      <c r="M21" s="1756"/>
      <c r="N21" s="1756"/>
      <c r="O21" s="1756"/>
      <c r="P21" s="1756"/>
      <c r="Q21" s="1757"/>
      <c r="R21" s="805"/>
      <c r="T21" s="796"/>
      <c r="U21" s="796"/>
      <c r="V21" s="796"/>
      <c r="W21" s="796"/>
      <c r="X21" s="796"/>
      <c r="Y21" s="796"/>
    </row>
    <row r="22" spans="1:25" s="806" customFormat="1" ht="18.75" customHeight="1">
      <c r="A22" s="804"/>
      <c r="B22" s="817"/>
      <c r="C22" s="805"/>
      <c r="D22" s="1747"/>
      <c r="E22" s="1758"/>
      <c r="F22" s="1758"/>
      <c r="G22" s="1758"/>
      <c r="H22" s="1758"/>
      <c r="I22" s="1758"/>
      <c r="J22" s="1758"/>
      <c r="K22" s="1758"/>
      <c r="L22" s="1758"/>
      <c r="M22" s="1758"/>
      <c r="N22" s="1758"/>
      <c r="O22" s="1758"/>
      <c r="P22" s="1758"/>
      <c r="Q22" s="1749"/>
      <c r="R22" s="805"/>
      <c r="T22" s="796" t="s">
        <v>204</v>
      </c>
      <c r="U22" s="796">
        <f t="shared" ref="U22:U27" si="1">IF(V22,1,0)</f>
        <v>0</v>
      </c>
      <c r="V22" s="796" t="b">
        <v>0</v>
      </c>
      <c r="W22" s="796"/>
      <c r="X22" s="796"/>
      <c r="Y22" s="796"/>
    </row>
    <row r="23" spans="1:25" s="806" customFormat="1" ht="18.75" customHeight="1">
      <c r="A23" s="804"/>
      <c r="B23" s="817"/>
      <c r="C23" s="805"/>
      <c r="D23" s="1747"/>
      <c r="E23" s="1758"/>
      <c r="F23" s="1758"/>
      <c r="G23" s="1758"/>
      <c r="H23" s="1758"/>
      <c r="I23" s="1758"/>
      <c r="J23" s="1758"/>
      <c r="K23" s="1758"/>
      <c r="L23" s="1758"/>
      <c r="M23" s="1758"/>
      <c r="N23" s="1758"/>
      <c r="O23" s="1758"/>
      <c r="P23" s="1758"/>
      <c r="Q23" s="1749"/>
      <c r="R23" s="805"/>
      <c r="T23" s="796" t="s">
        <v>205</v>
      </c>
      <c r="U23" s="796">
        <f t="shared" si="1"/>
        <v>0</v>
      </c>
      <c r="V23" s="796" t="b">
        <v>0</v>
      </c>
      <c r="W23" s="796"/>
      <c r="X23" s="796"/>
      <c r="Y23" s="796"/>
    </row>
    <row r="24" spans="1:25" s="806" customFormat="1" ht="18.75" customHeight="1">
      <c r="A24" s="804"/>
      <c r="B24" s="817"/>
      <c r="C24" s="805"/>
      <c r="D24" s="1747"/>
      <c r="E24" s="1758"/>
      <c r="F24" s="1758"/>
      <c r="G24" s="1758"/>
      <c r="H24" s="1758"/>
      <c r="I24" s="1758"/>
      <c r="J24" s="1758"/>
      <c r="K24" s="1758"/>
      <c r="L24" s="1758"/>
      <c r="M24" s="1758"/>
      <c r="N24" s="1758"/>
      <c r="O24" s="1758"/>
      <c r="P24" s="1758"/>
      <c r="Q24" s="1749"/>
      <c r="R24" s="805"/>
      <c r="T24" s="796" t="s">
        <v>206</v>
      </c>
      <c r="U24" s="796">
        <f t="shared" si="1"/>
        <v>0</v>
      </c>
      <c r="V24" s="796" t="b">
        <v>0</v>
      </c>
      <c r="W24" s="796"/>
      <c r="X24" s="796"/>
      <c r="Y24" s="796"/>
    </row>
    <row r="25" spans="1:25" s="806" customFormat="1" ht="18.75" customHeight="1">
      <c r="A25" s="804"/>
      <c r="B25" s="817"/>
      <c r="C25" s="805"/>
      <c r="D25" s="1747"/>
      <c r="E25" s="1758"/>
      <c r="F25" s="1758"/>
      <c r="G25" s="1758"/>
      <c r="H25" s="1758"/>
      <c r="I25" s="1758"/>
      <c r="J25" s="1758"/>
      <c r="K25" s="1758"/>
      <c r="L25" s="1758"/>
      <c r="M25" s="1758"/>
      <c r="N25" s="1758"/>
      <c r="O25" s="1758"/>
      <c r="P25" s="1758"/>
      <c r="Q25" s="1749"/>
      <c r="R25" s="805"/>
      <c r="T25" s="796" t="s">
        <v>207</v>
      </c>
      <c r="U25" s="796">
        <f t="shared" si="1"/>
        <v>0</v>
      </c>
      <c r="V25" s="796" t="b">
        <v>0</v>
      </c>
      <c r="W25" s="796"/>
      <c r="X25" s="796"/>
      <c r="Y25" s="796"/>
    </row>
    <row r="26" spans="1:25" s="806" customFormat="1" ht="18.75" customHeight="1">
      <c r="A26" s="804"/>
      <c r="B26" s="817"/>
      <c r="C26" s="805"/>
      <c r="D26" s="1747"/>
      <c r="E26" s="1758"/>
      <c r="F26" s="1758"/>
      <c r="G26" s="1758"/>
      <c r="H26" s="1758"/>
      <c r="I26" s="1758"/>
      <c r="J26" s="1758"/>
      <c r="K26" s="1758"/>
      <c r="L26" s="1758"/>
      <c r="M26" s="1758"/>
      <c r="N26" s="1758"/>
      <c r="O26" s="1758"/>
      <c r="P26" s="1758"/>
      <c r="Q26" s="1749"/>
      <c r="R26" s="805"/>
      <c r="T26" s="796" t="s">
        <v>208</v>
      </c>
      <c r="U26" s="796">
        <f t="shared" si="1"/>
        <v>0</v>
      </c>
      <c r="V26" s="796" t="b">
        <v>0</v>
      </c>
      <c r="W26" s="796"/>
      <c r="X26" s="796"/>
      <c r="Y26" s="796"/>
    </row>
    <row r="27" spans="1:25" s="806" customFormat="1" ht="18.75" customHeight="1">
      <c r="A27" s="804"/>
      <c r="B27" s="818"/>
      <c r="C27" s="816"/>
      <c r="D27" s="1744" t="s">
        <v>209</v>
      </c>
      <c r="E27" s="1745"/>
      <c r="F27" s="1746"/>
      <c r="G27" s="1746"/>
      <c r="H27" s="1746"/>
      <c r="I27" s="1746"/>
      <c r="J27" s="1746"/>
      <c r="K27" s="1746"/>
      <c r="L27" s="1746"/>
      <c r="M27" s="1746"/>
      <c r="N27" s="1746"/>
      <c r="O27" s="1746"/>
      <c r="P27" s="1746"/>
      <c r="Q27" s="811" t="s">
        <v>210</v>
      </c>
      <c r="R27" s="805"/>
      <c r="T27" s="796" t="s">
        <v>211</v>
      </c>
      <c r="U27" s="796">
        <f t="shared" si="1"/>
        <v>0</v>
      </c>
      <c r="V27" s="796" t="b">
        <v>0</v>
      </c>
      <c r="W27" s="796"/>
      <c r="X27" s="796"/>
      <c r="Y27" s="796"/>
    </row>
    <row r="28" spans="1:25" ht="29.25" customHeight="1">
      <c r="A28" s="823"/>
      <c r="B28" s="840"/>
      <c r="C28" s="840"/>
      <c r="D28" s="840"/>
      <c r="E28" s="840"/>
      <c r="F28" s="840"/>
      <c r="G28" s="840"/>
      <c r="H28" s="840"/>
      <c r="I28" s="840"/>
      <c r="J28" s="840"/>
      <c r="K28" s="840"/>
      <c r="L28" s="840"/>
      <c r="M28" s="840"/>
      <c r="N28" s="840"/>
      <c r="O28" s="840"/>
      <c r="P28" s="840"/>
      <c r="Q28" s="840"/>
      <c r="R28" s="825"/>
      <c r="T28" s="796"/>
      <c r="U28" s="796"/>
      <c r="V28" s="796"/>
      <c r="W28" s="796"/>
      <c r="X28" s="796"/>
      <c r="Y28" s="796"/>
    </row>
    <row r="29" spans="1:25" s="806" customFormat="1" ht="17.25" customHeight="1">
      <c r="A29" s="812"/>
      <c r="B29" s="827"/>
      <c r="C29" s="841"/>
      <c r="D29" s="841"/>
      <c r="E29" s="841"/>
      <c r="F29" s="841"/>
      <c r="G29" s="842"/>
      <c r="H29" s="828"/>
      <c r="I29" s="828"/>
      <c r="J29" s="828"/>
      <c r="K29" s="828"/>
      <c r="L29" s="828"/>
      <c r="M29" s="828"/>
      <c r="N29" s="828"/>
      <c r="O29" s="828"/>
      <c r="P29" s="828"/>
      <c r="Q29" s="827"/>
      <c r="R29" s="812"/>
      <c r="S29" s="812"/>
      <c r="T29" s="796"/>
      <c r="U29" s="796"/>
      <c r="V29" s="796"/>
      <c r="W29" s="796"/>
      <c r="X29" s="796"/>
      <c r="Y29" s="796"/>
    </row>
    <row r="30" spans="1:25" s="806" customFormat="1" ht="17.25" customHeight="1">
      <c r="A30" s="812"/>
      <c r="B30" s="798"/>
      <c r="C30" s="798"/>
      <c r="D30" s="798"/>
      <c r="E30" s="798"/>
      <c r="F30" s="798"/>
      <c r="G30" s="798"/>
      <c r="H30" s="798"/>
      <c r="I30" s="798"/>
      <c r="J30" s="798"/>
      <c r="K30" s="798"/>
      <c r="L30" s="798"/>
      <c r="M30" s="798"/>
      <c r="N30" s="798"/>
      <c r="O30" s="798"/>
      <c r="P30" s="798"/>
      <c r="Q30" s="798"/>
      <c r="R30" s="812"/>
      <c r="S30" s="812"/>
      <c r="T30" s="796"/>
      <c r="U30" s="796"/>
      <c r="V30" s="796"/>
      <c r="W30" s="796"/>
      <c r="X30" s="796"/>
      <c r="Y30" s="796"/>
    </row>
    <row r="31" spans="1:25" s="806" customFormat="1" ht="17.25" customHeight="1">
      <c r="A31" s="812"/>
      <c r="B31" s="798"/>
      <c r="C31" s="798"/>
      <c r="D31" s="798"/>
      <c r="E31" s="798"/>
      <c r="F31" s="798"/>
      <c r="G31" s="798"/>
      <c r="H31" s="798"/>
      <c r="I31" s="798"/>
      <c r="J31" s="798"/>
      <c r="K31" s="798"/>
      <c r="L31" s="798"/>
      <c r="M31" s="798"/>
      <c r="N31" s="798"/>
      <c r="O31" s="798"/>
      <c r="P31" s="798"/>
      <c r="Q31" s="798"/>
      <c r="R31" s="812"/>
      <c r="S31" s="812"/>
      <c r="T31" s="796"/>
      <c r="U31" s="796"/>
      <c r="V31" s="796"/>
      <c r="W31" s="796"/>
      <c r="X31" s="796"/>
      <c r="Y31" s="796"/>
    </row>
    <row r="32" spans="1:25" s="806" customFormat="1" ht="17.25" customHeight="1">
      <c r="A32" s="812"/>
      <c r="B32" s="798"/>
      <c r="C32" s="798"/>
      <c r="D32" s="798"/>
      <c r="E32" s="798"/>
      <c r="F32" s="798"/>
      <c r="G32" s="798"/>
      <c r="H32" s="798"/>
      <c r="I32" s="798"/>
      <c r="J32" s="798"/>
      <c r="K32" s="798"/>
      <c r="L32" s="798"/>
      <c r="M32" s="798"/>
      <c r="N32" s="798"/>
      <c r="O32" s="798"/>
      <c r="P32" s="798"/>
      <c r="Q32" s="798"/>
      <c r="R32" s="812"/>
      <c r="S32" s="812"/>
      <c r="T32" s="796"/>
      <c r="U32" s="796"/>
      <c r="V32" s="796"/>
      <c r="W32" s="796"/>
      <c r="X32" s="796"/>
      <c r="Y32" s="796"/>
    </row>
    <row r="33" spans="1:25" s="806" customFormat="1" ht="17.25" customHeight="1">
      <c r="A33" s="812"/>
      <c r="B33" s="798"/>
      <c r="C33" s="798"/>
      <c r="D33" s="798"/>
      <c r="E33" s="798"/>
      <c r="F33" s="798"/>
      <c r="G33" s="798"/>
      <c r="H33" s="798"/>
      <c r="I33" s="798"/>
      <c r="J33" s="798"/>
      <c r="K33" s="798"/>
      <c r="L33" s="798"/>
      <c r="M33" s="798"/>
      <c r="N33" s="798"/>
      <c r="O33" s="798"/>
      <c r="P33" s="798"/>
      <c r="Q33" s="798"/>
      <c r="R33" s="812"/>
      <c r="S33" s="812"/>
      <c r="T33" s="796"/>
      <c r="U33" s="796"/>
      <c r="V33" s="796"/>
      <c r="W33" s="796"/>
      <c r="X33" s="796"/>
      <c r="Y33" s="796"/>
    </row>
    <row r="34" spans="1:25" s="806" customFormat="1" ht="17.25" customHeight="1">
      <c r="A34" s="812"/>
      <c r="B34" s="798"/>
      <c r="C34" s="798"/>
      <c r="D34" s="798"/>
      <c r="E34" s="798"/>
      <c r="F34" s="798"/>
      <c r="G34" s="798"/>
      <c r="H34" s="798"/>
      <c r="I34" s="798"/>
      <c r="J34" s="798"/>
      <c r="K34" s="798"/>
      <c r="L34" s="798"/>
      <c r="M34" s="798"/>
      <c r="N34" s="798"/>
      <c r="O34" s="798"/>
      <c r="P34" s="798"/>
      <c r="Q34" s="798"/>
      <c r="R34" s="812"/>
      <c r="S34" s="812"/>
      <c r="T34" s="796"/>
      <c r="U34" s="796"/>
      <c r="V34" s="796"/>
      <c r="W34" s="796"/>
      <c r="X34" s="796"/>
      <c r="Y34" s="796"/>
    </row>
    <row r="35" spans="1:25" s="806" customFormat="1" ht="17.25" customHeight="1">
      <c r="A35" s="812"/>
      <c r="B35" s="798"/>
      <c r="C35" s="798"/>
      <c r="D35" s="798"/>
      <c r="E35" s="798"/>
      <c r="F35" s="798"/>
      <c r="G35" s="798"/>
      <c r="H35" s="798"/>
      <c r="I35" s="798"/>
      <c r="J35" s="798"/>
      <c r="K35" s="798"/>
      <c r="L35" s="798"/>
      <c r="M35" s="798"/>
      <c r="N35" s="798"/>
      <c r="O35" s="798"/>
      <c r="P35" s="798"/>
      <c r="Q35" s="798"/>
      <c r="R35" s="812"/>
      <c r="S35" s="812"/>
      <c r="T35" s="796"/>
      <c r="U35" s="796"/>
      <c r="V35" s="796"/>
      <c r="W35" s="796"/>
      <c r="X35" s="796"/>
      <c r="Y35" s="796"/>
    </row>
    <row r="36" spans="1:25" s="806" customFormat="1" ht="31.5" customHeight="1">
      <c r="A36" s="812"/>
      <c r="B36" s="798"/>
      <c r="C36" s="798"/>
      <c r="D36" s="798"/>
      <c r="E36" s="798"/>
      <c r="F36" s="798"/>
      <c r="G36" s="798"/>
      <c r="H36" s="798"/>
      <c r="I36" s="798"/>
      <c r="J36" s="798"/>
      <c r="K36" s="798"/>
      <c r="L36" s="798"/>
      <c r="M36" s="798"/>
      <c r="N36" s="798"/>
      <c r="O36" s="798"/>
      <c r="P36" s="798"/>
      <c r="Q36" s="798"/>
      <c r="R36" s="812"/>
      <c r="S36" s="812"/>
      <c r="T36" s="796"/>
      <c r="U36" s="796"/>
      <c r="V36" s="796"/>
      <c r="W36" s="796"/>
      <c r="X36" s="796"/>
      <c r="Y36" s="796"/>
    </row>
    <row r="37" spans="1:25" s="806" customFormat="1" ht="17.25" customHeight="1">
      <c r="A37" s="812"/>
      <c r="B37" s="798"/>
      <c r="C37" s="798"/>
      <c r="D37" s="798"/>
      <c r="E37" s="798"/>
      <c r="F37" s="798"/>
      <c r="G37" s="798"/>
      <c r="H37" s="798"/>
      <c r="I37" s="798"/>
      <c r="J37" s="798"/>
      <c r="K37" s="798"/>
      <c r="L37" s="798"/>
      <c r="M37" s="798"/>
      <c r="N37" s="798"/>
      <c r="O37" s="798"/>
      <c r="P37" s="798"/>
      <c r="Q37" s="798"/>
      <c r="R37" s="812"/>
      <c r="S37" s="812"/>
      <c r="T37" s="796"/>
      <c r="U37" s="796"/>
      <c r="V37" s="796"/>
      <c r="W37" s="796"/>
      <c r="X37" s="796"/>
      <c r="Y37" s="796"/>
    </row>
    <row r="38" spans="1:25" s="806" customFormat="1" ht="17.25" customHeight="1">
      <c r="A38" s="812"/>
      <c r="B38" s="798"/>
      <c r="C38" s="798"/>
      <c r="D38" s="798"/>
      <c r="E38" s="798"/>
      <c r="F38" s="798"/>
      <c r="G38" s="798"/>
      <c r="H38" s="798"/>
      <c r="I38" s="798"/>
      <c r="J38" s="798"/>
      <c r="K38" s="798"/>
      <c r="L38" s="798"/>
      <c r="M38" s="798"/>
      <c r="N38" s="798"/>
      <c r="O38" s="798"/>
      <c r="P38" s="798"/>
      <c r="Q38" s="798"/>
      <c r="R38" s="812"/>
      <c r="S38" s="812"/>
      <c r="T38" s="796"/>
      <c r="U38" s="796"/>
      <c r="V38" s="796"/>
      <c r="W38" s="796"/>
      <c r="X38" s="796"/>
      <c r="Y38" s="796"/>
    </row>
    <row r="39" spans="1:25" s="806" customFormat="1" ht="18" customHeight="1">
      <c r="A39" s="812"/>
      <c r="B39" s="798"/>
      <c r="C39" s="798"/>
      <c r="D39" s="798"/>
      <c r="E39" s="798"/>
      <c r="F39" s="798"/>
      <c r="G39" s="798"/>
      <c r="H39" s="798"/>
      <c r="I39" s="798"/>
      <c r="J39" s="798"/>
      <c r="K39" s="798"/>
      <c r="L39" s="798"/>
      <c r="M39" s="798"/>
      <c r="N39" s="798"/>
      <c r="O39" s="798"/>
      <c r="P39" s="798"/>
      <c r="Q39" s="798"/>
      <c r="R39" s="812"/>
      <c r="S39" s="812"/>
      <c r="T39" s="796"/>
      <c r="U39" s="796"/>
      <c r="V39" s="796"/>
      <c r="W39" s="796"/>
      <c r="X39" s="796"/>
      <c r="Y39" s="796"/>
    </row>
    <row r="40" spans="1:25" s="806" customFormat="1" ht="17.25" customHeight="1">
      <c r="A40" s="812"/>
      <c r="B40" s="798"/>
      <c r="C40" s="798"/>
      <c r="D40" s="798"/>
      <c r="E40" s="798"/>
      <c r="F40" s="798"/>
      <c r="G40" s="798"/>
      <c r="H40" s="798"/>
      <c r="I40" s="798"/>
      <c r="J40" s="798"/>
      <c r="K40" s="798"/>
      <c r="L40" s="798"/>
      <c r="M40" s="798"/>
      <c r="N40" s="798"/>
      <c r="O40" s="798"/>
      <c r="P40" s="798"/>
      <c r="Q40" s="798"/>
      <c r="R40" s="812"/>
      <c r="S40" s="812"/>
      <c r="T40" s="796"/>
      <c r="U40" s="796"/>
      <c r="V40" s="796"/>
      <c r="W40" s="796"/>
      <c r="X40" s="796"/>
      <c r="Y40" s="796"/>
    </row>
    <row r="41" spans="1:25" ht="13.5" customHeight="1">
      <c r="A41" s="798"/>
      <c r="B41" s="798"/>
      <c r="C41" s="798"/>
      <c r="D41" s="798"/>
      <c r="E41" s="798"/>
      <c r="F41" s="798"/>
      <c r="G41" s="798"/>
      <c r="H41" s="798"/>
      <c r="I41" s="798"/>
      <c r="J41" s="798"/>
      <c r="K41" s="798"/>
      <c r="L41" s="798"/>
      <c r="M41" s="798"/>
      <c r="N41" s="798"/>
      <c r="O41" s="798"/>
      <c r="P41" s="798"/>
      <c r="Q41" s="798"/>
      <c r="R41" s="798"/>
      <c r="S41" s="798"/>
    </row>
    <row r="42" spans="1:25" ht="13.5" customHeight="1">
      <c r="A42" s="798"/>
      <c r="B42" s="798"/>
      <c r="C42" s="798"/>
      <c r="D42" s="798"/>
      <c r="E42" s="798"/>
      <c r="F42" s="798"/>
      <c r="G42" s="798"/>
      <c r="H42" s="798"/>
      <c r="I42" s="798"/>
      <c r="J42" s="798"/>
      <c r="K42" s="798"/>
      <c r="L42" s="798"/>
      <c r="M42" s="798"/>
      <c r="N42" s="798"/>
      <c r="O42" s="798"/>
      <c r="P42" s="798"/>
      <c r="Q42" s="798"/>
      <c r="R42" s="798"/>
      <c r="S42" s="798"/>
    </row>
    <row r="43" spans="1:25">
      <c r="A43" s="798"/>
      <c r="B43" s="798"/>
      <c r="C43" s="798"/>
      <c r="D43" s="798"/>
      <c r="E43" s="798"/>
      <c r="F43" s="798"/>
      <c r="G43" s="798"/>
      <c r="H43" s="798"/>
      <c r="I43" s="798"/>
      <c r="J43" s="798"/>
      <c r="K43" s="798"/>
      <c r="L43" s="798"/>
      <c r="M43" s="798"/>
      <c r="N43" s="798"/>
      <c r="O43" s="798"/>
      <c r="P43" s="798"/>
      <c r="Q43" s="798"/>
      <c r="R43" s="798"/>
      <c r="S43" s="798"/>
    </row>
    <row r="44" spans="1:25">
      <c r="A44" s="798"/>
      <c r="B44" s="798"/>
      <c r="C44" s="798"/>
      <c r="D44" s="798"/>
      <c r="E44" s="798"/>
      <c r="F44" s="798"/>
      <c r="G44" s="798"/>
      <c r="H44" s="798"/>
      <c r="I44" s="798"/>
      <c r="J44" s="798"/>
      <c r="K44" s="798"/>
      <c r="L44" s="798"/>
      <c r="M44" s="798"/>
      <c r="N44" s="798"/>
      <c r="O44" s="798"/>
      <c r="P44" s="798"/>
      <c r="Q44" s="798"/>
      <c r="R44" s="798"/>
      <c r="S44" s="798"/>
    </row>
    <row r="45" spans="1:25">
      <c r="A45" s="798"/>
      <c r="B45" s="798"/>
      <c r="C45" s="798"/>
      <c r="D45" s="798"/>
      <c r="E45" s="798"/>
      <c r="F45" s="798"/>
      <c r="G45" s="798"/>
      <c r="H45" s="798"/>
      <c r="I45" s="798"/>
      <c r="J45" s="798"/>
      <c r="K45" s="798"/>
      <c r="L45" s="798"/>
      <c r="M45" s="798"/>
      <c r="N45" s="798"/>
      <c r="O45" s="798"/>
      <c r="P45" s="798"/>
      <c r="Q45" s="798"/>
      <c r="R45" s="798"/>
      <c r="S45" s="798"/>
    </row>
    <row r="46" spans="1:25">
      <c r="B46" s="798"/>
      <c r="C46" s="798"/>
      <c r="D46" s="798"/>
      <c r="E46" s="798"/>
      <c r="F46" s="798"/>
      <c r="G46" s="798"/>
      <c r="H46" s="798"/>
      <c r="I46" s="798"/>
      <c r="J46" s="798"/>
      <c r="K46" s="798"/>
      <c r="L46" s="798"/>
      <c r="M46" s="798"/>
      <c r="N46" s="798"/>
      <c r="O46" s="798"/>
      <c r="P46" s="798"/>
      <c r="Q46" s="798"/>
      <c r="R46" s="798"/>
      <c r="S46" s="798"/>
    </row>
  </sheetData>
  <sheetProtection algorithmName="SHA-512" hashValue="hzUW+sqyKqNx4BfuIzj2RkbAWKsdh6sgjXi5ODfrLTiD9O/anf0+c9Mmkh3EmuFljlxkemPRCpsWf9q6FIIhNg==" saltValue="YthfT8Pmx9SJNHLFCWkc5A==" spinCount="100000" sheet="1" objects="1" scenarios="1"/>
  <mergeCells count="42">
    <mergeCell ref="B10:Q10"/>
    <mergeCell ref="B1:Q1"/>
    <mergeCell ref="B5:Q5"/>
    <mergeCell ref="C6:C7"/>
    <mergeCell ref="D6:F7"/>
    <mergeCell ref="G6:Q6"/>
    <mergeCell ref="G7:H7"/>
    <mergeCell ref="I7:P7"/>
    <mergeCell ref="C8:C9"/>
    <mergeCell ref="D8:F9"/>
    <mergeCell ref="G8:Q8"/>
    <mergeCell ref="G9:H9"/>
    <mergeCell ref="I9:P9"/>
    <mergeCell ref="N11:P11"/>
    <mergeCell ref="D12:F12"/>
    <mergeCell ref="G12:L12"/>
    <mergeCell ref="N12:P12"/>
    <mergeCell ref="D22:Q22"/>
    <mergeCell ref="B18:Q18"/>
    <mergeCell ref="D11:F11"/>
    <mergeCell ref="G11:L11"/>
    <mergeCell ref="C13:C15"/>
    <mergeCell ref="D13:D15"/>
    <mergeCell ref="E13:F13"/>
    <mergeCell ref="G13:L13"/>
    <mergeCell ref="M13:Q13"/>
    <mergeCell ref="E14:F14"/>
    <mergeCell ref="G14:L14"/>
    <mergeCell ref="M14:Q14"/>
    <mergeCell ref="E15:F15"/>
    <mergeCell ref="G15:L15"/>
    <mergeCell ref="M15:Q15"/>
    <mergeCell ref="C16:C17"/>
    <mergeCell ref="D16:F17"/>
    <mergeCell ref="H17:P17"/>
    <mergeCell ref="D27:E27"/>
    <mergeCell ref="F27:P27"/>
    <mergeCell ref="D21:Q21"/>
    <mergeCell ref="D23:Q23"/>
    <mergeCell ref="D24:Q24"/>
    <mergeCell ref="D25:Q25"/>
    <mergeCell ref="D26:Q26"/>
  </mergeCells>
  <phoneticPr fontId="2"/>
  <dataValidations disablePrompts="1" count="1">
    <dataValidation type="decimal" operator="greaterThanOrEqual" allowBlank="1" showInputMessage="1" showErrorMessage="1" sqref="N11:P12">
      <formula1>0</formula1>
    </dataValidation>
  </dataValidations>
  <pageMargins left="0.23622047244094491" right="0.23622047244094491" top="0.74803149606299213" bottom="0.74803149606299213" header="0.31496062992125984" footer="0.31496062992125984"/>
  <pageSetup paperSize="9" scale="93" fitToHeight="0" orientation="portrait" blackAndWhite="1" r:id="rId1"/>
  <headerFooter>
    <oddHeader>&amp;L第3号様式　その3</oddHeader>
    <oddFooter>&amp;L&amp;F&amp;C&amp;P/&amp;N&amp;R（日本産業規格Ａ列4番）
2024年度様式 ver240401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22860</xdr:colOff>
                    <xdr:row>5</xdr:row>
                    <xdr:rowOff>0</xdr:rowOff>
                  </from>
                  <to>
                    <xdr:col>8</xdr:col>
                    <xdr:colOff>137160</xdr:colOff>
                    <xdr:row>5</xdr:row>
                    <xdr:rowOff>220980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11</xdr:col>
                    <xdr:colOff>22860</xdr:colOff>
                    <xdr:row>5</xdr:row>
                    <xdr:rowOff>0</xdr:rowOff>
                  </from>
                  <to>
                    <xdr:col>12</xdr:col>
                    <xdr:colOff>259080</xdr:colOff>
                    <xdr:row>5</xdr:row>
                    <xdr:rowOff>213360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22860</xdr:colOff>
                    <xdr:row>6</xdr:row>
                    <xdr:rowOff>22860</xdr:rowOff>
                  </from>
                  <to>
                    <xdr:col>7</xdr:col>
                    <xdr:colOff>601980</xdr:colOff>
                    <xdr:row>6</xdr:row>
                    <xdr:rowOff>220980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22860</xdr:colOff>
                    <xdr:row>7</xdr:row>
                    <xdr:rowOff>22860</xdr:rowOff>
                  </from>
                  <to>
                    <xdr:col>8</xdr:col>
                    <xdr:colOff>182880</xdr:colOff>
                    <xdr:row>7</xdr:row>
                    <xdr:rowOff>228600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11</xdr:col>
                    <xdr:colOff>30480</xdr:colOff>
                    <xdr:row>7</xdr:row>
                    <xdr:rowOff>0</xdr:rowOff>
                  </from>
                  <to>
                    <xdr:col>13</xdr:col>
                    <xdr:colOff>220980</xdr:colOff>
                    <xdr:row>7</xdr:row>
                    <xdr:rowOff>220980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22860</xdr:colOff>
                    <xdr:row>8</xdr:row>
                    <xdr:rowOff>22860</xdr:rowOff>
                  </from>
                  <to>
                    <xdr:col>7</xdr:col>
                    <xdr:colOff>601980</xdr:colOff>
                    <xdr:row>8</xdr:row>
                    <xdr:rowOff>220980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22860</xdr:colOff>
                    <xdr:row>10</xdr:row>
                    <xdr:rowOff>22860</xdr:rowOff>
                  </from>
                  <to>
                    <xdr:col>7</xdr:col>
                    <xdr:colOff>601980</xdr:colOff>
                    <xdr:row>10</xdr:row>
                    <xdr:rowOff>220980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8</xdr:col>
                    <xdr:colOff>22860</xdr:colOff>
                    <xdr:row>10</xdr:row>
                    <xdr:rowOff>22860</xdr:rowOff>
                  </from>
                  <to>
                    <xdr:col>9</xdr:col>
                    <xdr:colOff>297180</xdr:colOff>
                    <xdr:row>10</xdr:row>
                    <xdr:rowOff>220980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22860</xdr:colOff>
                    <xdr:row>11</xdr:row>
                    <xdr:rowOff>22860</xdr:rowOff>
                  </from>
                  <to>
                    <xdr:col>7</xdr:col>
                    <xdr:colOff>601980</xdr:colOff>
                    <xdr:row>11</xdr:row>
                    <xdr:rowOff>220980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8</xdr:col>
                    <xdr:colOff>22860</xdr:colOff>
                    <xdr:row>11</xdr:row>
                    <xdr:rowOff>30480</xdr:rowOff>
                  </from>
                  <to>
                    <xdr:col>9</xdr:col>
                    <xdr:colOff>297180</xdr:colOff>
                    <xdr:row>11</xdr:row>
                    <xdr:rowOff>228600</xdr:rowOff>
                  </to>
                </anchor>
              </controlPr>
            </control>
          </mc:Choice>
        </mc:AlternateContent>
        <mc:AlternateContent xmlns:mc="http://schemas.openxmlformats.org/markup-compatibility/2006">
          <mc:Choice Requires="x14">
            <control shapeId="19467" r:id="rId14" name="Group Box 11">
              <controlPr defaultSize="0" print="0" autoFill="0" autoPict="0">
                <anchor moveWithCells="1">
                  <from>
                    <xdr:col>6</xdr:col>
                    <xdr:colOff>0</xdr:colOff>
                    <xdr:row>12</xdr:row>
                    <xdr:rowOff>22860</xdr:rowOff>
                  </from>
                  <to>
                    <xdr:col>17</xdr:col>
                    <xdr:colOff>0</xdr:colOff>
                    <xdr:row>13</xdr:row>
                    <xdr:rowOff>0</xdr:rowOff>
                  </to>
                </anchor>
              </controlPr>
            </control>
          </mc:Choice>
        </mc:AlternateContent>
        <mc:AlternateContent xmlns:mc="http://schemas.openxmlformats.org/markup-compatibility/2006">
          <mc:Choice Requires="x14">
            <control shapeId="19468" r:id="rId15" name="Option Button 12">
              <controlPr defaultSize="0" autoFill="0" autoLine="0" autoPict="0">
                <anchor moveWithCells="1">
                  <from>
                    <xdr:col>6</xdr:col>
                    <xdr:colOff>0</xdr:colOff>
                    <xdr:row>12</xdr:row>
                    <xdr:rowOff>30480</xdr:rowOff>
                  </from>
                  <to>
                    <xdr:col>7</xdr:col>
                    <xdr:colOff>708660</xdr:colOff>
                    <xdr:row>12</xdr:row>
                    <xdr:rowOff>228600</xdr:rowOff>
                  </to>
                </anchor>
              </controlPr>
            </control>
          </mc:Choice>
        </mc:AlternateContent>
        <mc:AlternateContent xmlns:mc="http://schemas.openxmlformats.org/markup-compatibility/2006">
          <mc:Choice Requires="x14">
            <control shapeId="19469" r:id="rId16" name="Option Button 13">
              <controlPr defaultSize="0" autoFill="0" autoLine="0" autoPict="0">
                <anchor moveWithCells="1">
                  <from>
                    <xdr:col>12</xdr:col>
                    <xdr:colOff>68580</xdr:colOff>
                    <xdr:row>12</xdr:row>
                    <xdr:rowOff>22860</xdr:rowOff>
                  </from>
                  <to>
                    <xdr:col>14</xdr:col>
                    <xdr:colOff>60960</xdr:colOff>
                    <xdr:row>12</xdr:row>
                    <xdr:rowOff>220980</xdr:rowOff>
                  </to>
                </anchor>
              </controlPr>
            </control>
          </mc:Choice>
        </mc:AlternateContent>
        <mc:AlternateContent xmlns:mc="http://schemas.openxmlformats.org/markup-compatibility/2006">
          <mc:Choice Requires="x14">
            <control shapeId="19470" r:id="rId17" name="Group Box 14">
              <controlPr defaultSize="0" print="0" autoFill="0" autoPict="0">
                <anchor moveWithCells="1">
                  <from>
                    <xdr:col>6</xdr:col>
                    <xdr:colOff>0</xdr:colOff>
                    <xdr:row>13</xdr:row>
                    <xdr:rowOff>22860</xdr:rowOff>
                  </from>
                  <to>
                    <xdr:col>17</xdr:col>
                    <xdr:colOff>0</xdr:colOff>
                    <xdr:row>14</xdr:row>
                    <xdr:rowOff>0</xdr:rowOff>
                  </to>
                </anchor>
              </controlPr>
            </control>
          </mc:Choice>
        </mc:AlternateContent>
        <mc:AlternateContent xmlns:mc="http://schemas.openxmlformats.org/markup-compatibility/2006">
          <mc:Choice Requires="x14">
            <control shapeId="19471" r:id="rId18" name="Option Button 15">
              <controlPr defaultSize="0" autoFill="0" autoLine="0" autoPict="0">
                <anchor moveWithCells="1">
                  <from>
                    <xdr:col>6</xdr:col>
                    <xdr:colOff>0</xdr:colOff>
                    <xdr:row>13</xdr:row>
                    <xdr:rowOff>22860</xdr:rowOff>
                  </from>
                  <to>
                    <xdr:col>7</xdr:col>
                    <xdr:colOff>708660</xdr:colOff>
                    <xdr:row>13</xdr:row>
                    <xdr:rowOff>220980</xdr:rowOff>
                  </to>
                </anchor>
              </controlPr>
            </control>
          </mc:Choice>
        </mc:AlternateContent>
        <mc:AlternateContent xmlns:mc="http://schemas.openxmlformats.org/markup-compatibility/2006">
          <mc:Choice Requires="x14">
            <control shapeId="19472" r:id="rId19" name="Option Button 16">
              <controlPr defaultSize="0" autoFill="0" autoLine="0" autoPict="0">
                <anchor moveWithCells="1">
                  <from>
                    <xdr:col>12</xdr:col>
                    <xdr:colOff>68580</xdr:colOff>
                    <xdr:row>13</xdr:row>
                    <xdr:rowOff>22860</xdr:rowOff>
                  </from>
                  <to>
                    <xdr:col>14</xdr:col>
                    <xdr:colOff>60960</xdr:colOff>
                    <xdr:row>13</xdr:row>
                    <xdr:rowOff>220980</xdr:rowOff>
                  </to>
                </anchor>
              </controlPr>
            </control>
          </mc:Choice>
        </mc:AlternateContent>
        <mc:AlternateContent xmlns:mc="http://schemas.openxmlformats.org/markup-compatibility/2006">
          <mc:Choice Requires="x14">
            <control shapeId="19473" r:id="rId20" name="Group Box 17">
              <controlPr defaultSize="0" print="0" autoFill="0" autoPict="0">
                <anchor moveWithCells="1">
                  <from>
                    <xdr:col>6</xdr:col>
                    <xdr:colOff>0</xdr:colOff>
                    <xdr:row>14</xdr:row>
                    <xdr:rowOff>22860</xdr:rowOff>
                  </from>
                  <to>
                    <xdr:col>17</xdr:col>
                    <xdr:colOff>0</xdr:colOff>
                    <xdr:row>15</xdr:row>
                    <xdr:rowOff>0</xdr:rowOff>
                  </to>
                </anchor>
              </controlPr>
            </control>
          </mc:Choice>
        </mc:AlternateContent>
        <mc:AlternateContent xmlns:mc="http://schemas.openxmlformats.org/markup-compatibility/2006">
          <mc:Choice Requires="x14">
            <control shapeId="19474" r:id="rId21" name="Option Button 18">
              <controlPr defaultSize="0" autoFill="0" autoLine="0" autoPict="0">
                <anchor moveWithCells="1">
                  <from>
                    <xdr:col>6</xdr:col>
                    <xdr:colOff>0</xdr:colOff>
                    <xdr:row>14</xdr:row>
                    <xdr:rowOff>30480</xdr:rowOff>
                  </from>
                  <to>
                    <xdr:col>7</xdr:col>
                    <xdr:colOff>708660</xdr:colOff>
                    <xdr:row>14</xdr:row>
                    <xdr:rowOff>228600</xdr:rowOff>
                  </to>
                </anchor>
              </controlPr>
            </control>
          </mc:Choice>
        </mc:AlternateContent>
        <mc:AlternateContent xmlns:mc="http://schemas.openxmlformats.org/markup-compatibility/2006">
          <mc:Choice Requires="x14">
            <control shapeId="19475" r:id="rId22" name="Option Button 19">
              <controlPr defaultSize="0" autoFill="0" autoLine="0" autoPict="0">
                <anchor moveWithCells="1">
                  <from>
                    <xdr:col>12</xdr:col>
                    <xdr:colOff>68580</xdr:colOff>
                    <xdr:row>14</xdr:row>
                    <xdr:rowOff>22860</xdr:rowOff>
                  </from>
                  <to>
                    <xdr:col>14</xdr:col>
                    <xdr:colOff>60960</xdr:colOff>
                    <xdr:row>14</xdr:row>
                    <xdr:rowOff>220980</xdr:rowOff>
                  </to>
                </anchor>
              </controlPr>
            </control>
          </mc:Choice>
        </mc:AlternateContent>
        <mc:AlternateContent xmlns:mc="http://schemas.openxmlformats.org/markup-compatibility/2006">
          <mc:Choice Requires="x14">
            <control shapeId="19476" r:id="rId23" name="Group Box 20">
              <controlPr defaultSize="0" print="0" autoFill="0" autoPict="0">
                <anchor moveWithCells="1">
                  <from>
                    <xdr:col>6</xdr:col>
                    <xdr:colOff>0</xdr:colOff>
                    <xdr:row>15</xdr:row>
                    <xdr:rowOff>30480</xdr:rowOff>
                  </from>
                  <to>
                    <xdr:col>17</xdr:col>
                    <xdr:colOff>0</xdr:colOff>
                    <xdr:row>16</xdr:row>
                    <xdr:rowOff>228600</xdr:rowOff>
                  </to>
                </anchor>
              </controlPr>
            </control>
          </mc:Choice>
        </mc:AlternateContent>
        <mc:AlternateContent xmlns:mc="http://schemas.openxmlformats.org/markup-compatibility/2006">
          <mc:Choice Requires="x14">
            <control shapeId="19477" r:id="rId24" name="Option Button 21">
              <controlPr defaultSize="0" autoFill="0" autoLine="0" autoPict="0">
                <anchor moveWithCells="1">
                  <from>
                    <xdr:col>6</xdr:col>
                    <xdr:colOff>0</xdr:colOff>
                    <xdr:row>15</xdr:row>
                    <xdr:rowOff>30480</xdr:rowOff>
                  </from>
                  <to>
                    <xdr:col>7</xdr:col>
                    <xdr:colOff>708660</xdr:colOff>
                    <xdr:row>15</xdr:row>
                    <xdr:rowOff>228600</xdr:rowOff>
                  </to>
                </anchor>
              </controlPr>
            </control>
          </mc:Choice>
        </mc:AlternateContent>
        <mc:AlternateContent xmlns:mc="http://schemas.openxmlformats.org/markup-compatibility/2006">
          <mc:Choice Requires="x14">
            <control shapeId="19478" r:id="rId25" name="Option Button 22">
              <controlPr defaultSize="0" autoFill="0" autoLine="0" autoPict="0">
                <anchor moveWithCells="1">
                  <from>
                    <xdr:col>12</xdr:col>
                    <xdr:colOff>68580</xdr:colOff>
                    <xdr:row>15</xdr:row>
                    <xdr:rowOff>30480</xdr:rowOff>
                  </from>
                  <to>
                    <xdr:col>14</xdr:col>
                    <xdr:colOff>60960</xdr:colOff>
                    <xdr:row>15</xdr:row>
                    <xdr:rowOff>228600</xdr:rowOff>
                  </to>
                </anchor>
              </controlPr>
            </control>
          </mc:Choice>
        </mc:AlternateContent>
        <mc:AlternateContent xmlns:mc="http://schemas.openxmlformats.org/markup-compatibility/2006">
          <mc:Choice Requires="x14">
            <control shapeId="19479" r:id="rId26" name="Group Box 23">
              <controlPr defaultSize="0" print="0" autoFill="0" autoPict="0">
                <anchor moveWithCells="1">
                  <from>
                    <xdr:col>3</xdr:col>
                    <xdr:colOff>0</xdr:colOff>
                    <xdr:row>18</xdr:row>
                    <xdr:rowOff>22860</xdr:rowOff>
                  </from>
                  <to>
                    <xdr:col>7</xdr:col>
                    <xdr:colOff>784860</xdr:colOff>
                    <xdr:row>19</xdr:row>
                    <xdr:rowOff>190500</xdr:rowOff>
                  </to>
                </anchor>
              </controlPr>
            </control>
          </mc:Choice>
        </mc:AlternateContent>
        <mc:AlternateContent xmlns:mc="http://schemas.openxmlformats.org/markup-compatibility/2006">
          <mc:Choice Requires="x14">
            <control shapeId="19480" r:id="rId27" name="Option Button 24">
              <controlPr defaultSize="0" autoFill="0" autoLine="0" autoPict="0">
                <anchor moveWithCells="1">
                  <from>
                    <xdr:col>3</xdr:col>
                    <xdr:colOff>0</xdr:colOff>
                    <xdr:row>18</xdr:row>
                    <xdr:rowOff>22860</xdr:rowOff>
                  </from>
                  <to>
                    <xdr:col>3</xdr:col>
                    <xdr:colOff>830580</xdr:colOff>
                    <xdr:row>18</xdr:row>
                    <xdr:rowOff>220980</xdr:rowOff>
                  </to>
                </anchor>
              </controlPr>
            </control>
          </mc:Choice>
        </mc:AlternateContent>
        <mc:AlternateContent xmlns:mc="http://schemas.openxmlformats.org/markup-compatibility/2006">
          <mc:Choice Requires="x14">
            <control shapeId="19481" r:id="rId28" name="Option Button 25">
              <controlPr defaultSize="0" autoFill="0" autoLine="0" autoPict="0">
                <anchor moveWithCells="1">
                  <from>
                    <xdr:col>3</xdr:col>
                    <xdr:colOff>0</xdr:colOff>
                    <xdr:row>18</xdr:row>
                    <xdr:rowOff>190500</xdr:rowOff>
                  </from>
                  <to>
                    <xdr:col>3</xdr:col>
                    <xdr:colOff>952500</xdr:colOff>
                    <xdr:row>19</xdr:row>
                    <xdr:rowOff>182880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xdr:col>
                    <xdr:colOff>22860</xdr:colOff>
                    <xdr:row>21</xdr:row>
                    <xdr:rowOff>0</xdr:rowOff>
                  </from>
                  <to>
                    <xdr:col>16</xdr:col>
                    <xdr:colOff>220980</xdr:colOff>
                    <xdr:row>21</xdr:row>
                    <xdr:rowOff>220980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xdr:col>
                    <xdr:colOff>22860</xdr:colOff>
                    <xdr:row>22</xdr:row>
                    <xdr:rowOff>0</xdr:rowOff>
                  </from>
                  <to>
                    <xdr:col>16</xdr:col>
                    <xdr:colOff>259080</xdr:colOff>
                    <xdr:row>22</xdr:row>
                    <xdr:rowOff>220980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3</xdr:col>
                    <xdr:colOff>22860</xdr:colOff>
                    <xdr:row>22</xdr:row>
                    <xdr:rowOff>228600</xdr:rowOff>
                  </from>
                  <to>
                    <xdr:col>16</xdr:col>
                    <xdr:colOff>259080</xdr:colOff>
                    <xdr:row>23</xdr:row>
                    <xdr:rowOff>213360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xdr:col>
                    <xdr:colOff>22860</xdr:colOff>
                    <xdr:row>23</xdr:row>
                    <xdr:rowOff>220980</xdr:rowOff>
                  </from>
                  <to>
                    <xdr:col>16</xdr:col>
                    <xdr:colOff>259080</xdr:colOff>
                    <xdr:row>24</xdr:row>
                    <xdr:rowOff>213360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3</xdr:col>
                    <xdr:colOff>22860</xdr:colOff>
                    <xdr:row>25</xdr:row>
                    <xdr:rowOff>0</xdr:rowOff>
                  </from>
                  <to>
                    <xdr:col>16</xdr:col>
                    <xdr:colOff>259080</xdr:colOff>
                    <xdr:row>25</xdr:row>
                    <xdr:rowOff>213360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3</xdr:col>
                    <xdr:colOff>22860</xdr:colOff>
                    <xdr:row>26</xdr:row>
                    <xdr:rowOff>0</xdr:rowOff>
                  </from>
                  <to>
                    <xdr:col>3</xdr:col>
                    <xdr:colOff>723900</xdr:colOff>
                    <xdr:row>26</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R30"/>
  <sheetViews>
    <sheetView showGridLines="0" zoomScaleNormal="100" zoomScaleSheetLayoutView="70" workbookViewId="0"/>
  </sheetViews>
  <sheetFormatPr defaultColWidth="9" defaultRowHeight="18"/>
  <cols>
    <col min="1" max="1" width="2.19921875" style="795" customWidth="1"/>
    <col min="2" max="2" width="23.09765625" style="795" customWidth="1"/>
    <col min="3" max="3" width="27.59765625" style="795" customWidth="1"/>
    <col min="4" max="4" width="23" style="795" customWidth="1"/>
    <col min="5" max="5" width="22.09765625" style="795" customWidth="1"/>
    <col min="6" max="7" width="2.19921875" style="795" customWidth="1"/>
    <col min="8" max="8" width="10" style="795" hidden="1" customWidth="1"/>
    <col min="9" max="9" width="2.5" style="795" hidden="1" customWidth="1"/>
    <col min="10" max="10" width="6.59765625" style="795" hidden="1" customWidth="1"/>
    <col min="11" max="16384" width="9" style="795"/>
  </cols>
  <sheetData>
    <row r="1" spans="1:18" ht="30" customHeight="1">
      <c r="B1" s="1714" t="s">
        <v>1791</v>
      </c>
      <c r="C1" s="1714"/>
      <c r="D1" s="1714"/>
      <c r="E1" s="1714"/>
      <c r="H1" s="796"/>
      <c r="I1" s="796"/>
      <c r="J1" s="796"/>
    </row>
    <row r="2" spans="1:18" ht="11.25" customHeight="1">
      <c r="G2" s="798"/>
      <c r="H2" s="796"/>
      <c r="I2" s="796"/>
      <c r="J2" s="796"/>
    </row>
    <row r="3" spans="1:18" ht="7.5" customHeight="1">
      <c r="A3" s="800"/>
      <c r="B3" s="801"/>
      <c r="C3" s="801"/>
      <c r="D3" s="801"/>
      <c r="E3" s="801"/>
      <c r="F3" s="803"/>
      <c r="G3" s="798"/>
      <c r="H3" s="796"/>
      <c r="I3" s="796"/>
      <c r="J3" s="796"/>
    </row>
    <row r="4" spans="1:18" s="806" customFormat="1" ht="34.5" customHeight="1">
      <c r="A4" s="804"/>
      <c r="B4" s="843" t="s">
        <v>212</v>
      </c>
      <c r="C4" s="844" t="s">
        <v>213</v>
      </c>
      <c r="D4" s="843" t="s">
        <v>214</v>
      </c>
      <c r="E4" s="845" t="s">
        <v>215</v>
      </c>
      <c r="F4" s="805"/>
      <c r="G4" s="812"/>
      <c r="H4" s="796"/>
      <c r="I4" s="796"/>
      <c r="J4" s="796"/>
      <c r="K4" s="795"/>
      <c r="L4" s="795"/>
      <c r="M4" s="795"/>
      <c r="N4" s="795"/>
      <c r="O4" s="795"/>
      <c r="P4" s="795"/>
      <c r="Q4" s="795"/>
      <c r="R4" s="795"/>
    </row>
    <row r="5" spans="1:18" s="806" customFormat="1" ht="30" customHeight="1">
      <c r="A5" s="804"/>
      <c r="B5" s="846"/>
      <c r="C5" s="1778"/>
      <c r="D5" s="1778"/>
      <c r="E5" s="1779"/>
      <c r="F5" s="805"/>
      <c r="G5" s="812"/>
      <c r="H5" s="796" t="s">
        <v>216</v>
      </c>
      <c r="I5" s="796">
        <f>IF(J5,1,0)</f>
        <v>0</v>
      </c>
      <c r="J5" s="796" t="b">
        <v>0</v>
      </c>
      <c r="K5" s="795"/>
      <c r="L5" s="795"/>
      <c r="M5" s="795"/>
      <c r="N5" s="795"/>
      <c r="O5" s="795"/>
      <c r="P5" s="795"/>
      <c r="Q5" s="795"/>
      <c r="R5" s="795"/>
    </row>
    <row r="6" spans="1:18" s="806" customFormat="1" ht="30" customHeight="1">
      <c r="A6" s="804"/>
      <c r="B6" s="1780"/>
      <c r="C6" s="1771"/>
      <c r="D6" s="1771"/>
      <c r="E6" s="1774"/>
      <c r="F6" s="805"/>
      <c r="G6" s="812"/>
      <c r="H6" s="796"/>
      <c r="I6" s="796"/>
      <c r="J6" s="796"/>
      <c r="K6" s="795"/>
      <c r="L6" s="795"/>
      <c r="M6" s="795"/>
      <c r="N6" s="795"/>
      <c r="O6" s="795"/>
      <c r="P6" s="795"/>
      <c r="Q6" s="795"/>
      <c r="R6" s="795"/>
    </row>
    <row r="7" spans="1:18" s="806" customFormat="1" ht="30" customHeight="1">
      <c r="A7" s="804"/>
      <c r="B7" s="1780"/>
      <c r="C7" s="1771"/>
      <c r="D7" s="1771"/>
      <c r="E7" s="1774"/>
      <c r="F7" s="805"/>
      <c r="G7" s="812"/>
      <c r="H7" s="796"/>
      <c r="I7" s="796"/>
      <c r="J7" s="796"/>
      <c r="K7" s="795"/>
      <c r="L7" s="795"/>
      <c r="M7" s="795"/>
      <c r="N7" s="795"/>
      <c r="O7" s="795"/>
      <c r="P7" s="795"/>
      <c r="Q7" s="795"/>
      <c r="R7" s="795"/>
    </row>
    <row r="8" spans="1:18" s="806" customFormat="1" ht="30" customHeight="1">
      <c r="A8" s="804"/>
      <c r="B8" s="1781"/>
      <c r="C8" s="1772"/>
      <c r="D8" s="1772"/>
      <c r="E8" s="1775"/>
      <c r="F8" s="805"/>
      <c r="G8" s="812"/>
      <c r="H8" s="796"/>
      <c r="I8" s="796"/>
      <c r="J8" s="796"/>
      <c r="K8" s="795"/>
      <c r="L8" s="795"/>
      <c r="M8" s="795"/>
      <c r="N8" s="795"/>
      <c r="O8" s="795"/>
      <c r="P8" s="795"/>
      <c r="Q8" s="795"/>
      <c r="R8" s="795"/>
    </row>
    <row r="9" spans="1:18" s="806" customFormat="1" ht="30" customHeight="1">
      <c r="A9" s="804"/>
      <c r="B9" s="847"/>
      <c r="C9" s="1770"/>
      <c r="D9" s="1770"/>
      <c r="E9" s="1773"/>
      <c r="F9" s="805"/>
      <c r="G9" s="812"/>
      <c r="H9" s="796" t="s">
        <v>217</v>
      </c>
      <c r="I9" s="796">
        <f>IF(J9,1,0)</f>
        <v>0</v>
      </c>
      <c r="J9" s="796" t="b">
        <v>0</v>
      </c>
      <c r="K9" s="795"/>
      <c r="L9" s="795"/>
      <c r="M9" s="795"/>
      <c r="N9" s="795"/>
      <c r="O9" s="795"/>
      <c r="P9" s="795"/>
      <c r="Q9" s="795"/>
      <c r="R9" s="795"/>
    </row>
    <row r="10" spans="1:18" s="806" customFormat="1" ht="30" customHeight="1">
      <c r="A10" s="804"/>
      <c r="B10" s="1776"/>
      <c r="C10" s="1771"/>
      <c r="D10" s="1771"/>
      <c r="E10" s="1774"/>
      <c r="F10" s="805"/>
      <c r="G10" s="812"/>
      <c r="H10" s="796"/>
      <c r="I10" s="796"/>
      <c r="J10" s="796"/>
      <c r="K10" s="795"/>
      <c r="L10" s="795"/>
      <c r="M10" s="795"/>
      <c r="N10" s="795"/>
      <c r="O10" s="795"/>
      <c r="P10" s="795"/>
      <c r="Q10" s="795"/>
      <c r="R10" s="795"/>
    </row>
    <row r="11" spans="1:18" s="806" customFormat="1" ht="30" customHeight="1">
      <c r="A11" s="804"/>
      <c r="B11" s="1776"/>
      <c r="C11" s="1771"/>
      <c r="D11" s="1771"/>
      <c r="E11" s="1774"/>
      <c r="F11" s="805"/>
      <c r="G11" s="812"/>
      <c r="H11" s="796"/>
      <c r="I11" s="796"/>
      <c r="J11" s="796"/>
      <c r="K11" s="795"/>
      <c r="L11" s="795"/>
      <c r="M11" s="795"/>
      <c r="N11" s="795"/>
      <c r="O11" s="795"/>
      <c r="P11" s="795"/>
      <c r="Q11" s="795"/>
      <c r="R11" s="795"/>
    </row>
    <row r="12" spans="1:18" s="806" customFormat="1" ht="30" customHeight="1">
      <c r="A12" s="804"/>
      <c r="B12" s="1777"/>
      <c r="C12" s="1772"/>
      <c r="D12" s="1772"/>
      <c r="E12" s="1775"/>
      <c r="F12" s="805"/>
      <c r="G12" s="812"/>
      <c r="H12" s="796"/>
      <c r="I12" s="796"/>
      <c r="J12" s="796"/>
      <c r="K12" s="795"/>
      <c r="L12" s="795"/>
      <c r="M12" s="795"/>
      <c r="N12" s="795"/>
      <c r="O12" s="795"/>
      <c r="P12" s="795"/>
      <c r="Q12" s="795"/>
      <c r="R12" s="795"/>
    </row>
    <row r="13" spans="1:18" s="806" customFormat="1" ht="30" customHeight="1">
      <c r="A13" s="804"/>
      <c r="B13" s="848"/>
      <c r="C13" s="1771"/>
      <c r="D13" s="1771"/>
      <c r="E13" s="1774"/>
      <c r="F13" s="805"/>
      <c r="G13" s="812"/>
      <c r="H13" s="796" t="s">
        <v>218</v>
      </c>
      <c r="I13" s="796">
        <f>IF(J13,1,0)</f>
        <v>0</v>
      </c>
      <c r="J13" s="796" t="b">
        <v>0</v>
      </c>
      <c r="K13" s="795"/>
      <c r="L13" s="795"/>
      <c r="M13" s="795"/>
      <c r="N13" s="795"/>
      <c r="O13" s="795"/>
      <c r="P13" s="795"/>
      <c r="Q13" s="795"/>
      <c r="R13" s="795"/>
    </row>
    <row r="14" spans="1:18" s="806" customFormat="1" ht="30" customHeight="1">
      <c r="A14" s="804"/>
      <c r="B14" s="1780"/>
      <c r="C14" s="1771"/>
      <c r="D14" s="1771"/>
      <c r="E14" s="1774"/>
      <c r="F14" s="805"/>
      <c r="G14" s="812"/>
      <c r="H14" s="796"/>
      <c r="I14" s="796"/>
      <c r="J14" s="796"/>
      <c r="K14" s="795"/>
      <c r="L14" s="795"/>
      <c r="M14" s="795"/>
      <c r="N14" s="795"/>
      <c r="O14" s="795"/>
      <c r="P14" s="795"/>
      <c r="Q14" s="795"/>
      <c r="R14" s="795"/>
    </row>
    <row r="15" spans="1:18" s="806" customFormat="1" ht="30" customHeight="1">
      <c r="A15" s="804"/>
      <c r="B15" s="1780"/>
      <c r="C15" s="1771"/>
      <c r="D15" s="1771"/>
      <c r="E15" s="1774"/>
      <c r="F15" s="805"/>
      <c r="G15" s="812"/>
      <c r="H15" s="796"/>
      <c r="I15" s="796"/>
      <c r="J15" s="796"/>
      <c r="K15" s="795"/>
      <c r="L15" s="795"/>
      <c r="M15" s="795"/>
      <c r="N15" s="795"/>
      <c r="O15" s="795"/>
      <c r="P15" s="795"/>
      <c r="Q15" s="795"/>
      <c r="R15" s="795"/>
    </row>
    <row r="16" spans="1:18" s="806" customFormat="1" ht="30" customHeight="1">
      <c r="A16" s="804"/>
      <c r="B16" s="1783"/>
      <c r="C16" s="1782"/>
      <c r="D16" s="1772"/>
      <c r="E16" s="1775"/>
      <c r="F16" s="805"/>
      <c r="G16" s="812"/>
      <c r="H16" s="796"/>
      <c r="I16" s="796"/>
      <c r="J16" s="796"/>
      <c r="K16" s="795"/>
      <c r="L16" s="795"/>
      <c r="M16" s="795"/>
      <c r="N16" s="795"/>
      <c r="O16" s="795"/>
      <c r="P16" s="795"/>
      <c r="Q16" s="795"/>
      <c r="R16" s="795"/>
    </row>
    <row r="17" spans="1:18" s="806" customFormat="1" ht="17.25" customHeight="1">
      <c r="A17" s="804"/>
      <c r="B17" s="849"/>
      <c r="C17" s="1771"/>
      <c r="D17" s="1778"/>
      <c r="E17" s="1779"/>
      <c r="F17" s="805"/>
      <c r="G17" s="812"/>
      <c r="H17" s="796" t="s">
        <v>81</v>
      </c>
      <c r="I17" s="796">
        <f>IF(J17,1,0)</f>
        <v>0</v>
      </c>
      <c r="J17" s="796" t="b">
        <v>0</v>
      </c>
      <c r="K17" s="795"/>
      <c r="L17" s="795"/>
      <c r="M17" s="795"/>
      <c r="N17" s="795"/>
      <c r="O17" s="795"/>
      <c r="P17" s="795"/>
      <c r="Q17" s="795"/>
      <c r="R17" s="795"/>
    </row>
    <row r="18" spans="1:18" s="806" customFormat="1" ht="31.5" customHeight="1">
      <c r="A18" s="804"/>
      <c r="B18" s="1780"/>
      <c r="C18" s="1771"/>
      <c r="D18" s="1771"/>
      <c r="E18" s="1774"/>
      <c r="F18" s="805"/>
      <c r="G18" s="812"/>
      <c r="H18" s="796"/>
      <c r="I18" s="796"/>
      <c r="J18" s="796"/>
      <c r="K18" s="795"/>
      <c r="L18" s="795"/>
      <c r="M18" s="795"/>
      <c r="N18" s="795"/>
      <c r="O18" s="795"/>
      <c r="P18" s="795"/>
      <c r="Q18" s="795"/>
      <c r="R18" s="795"/>
    </row>
    <row r="19" spans="1:18" s="806" customFormat="1" ht="31.5" customHeight="1">
      <c r="A19" s="804"/>
      <c r="B19" s="1780"/>
      <c r="C19" s="1771"/>
      <c r="D19" s="1771"/>
      <c r="E19" s="1774"/>
      <c r="F19" s="805"/>
      <c r="G19" s="812"/>
      <c r="H19" s="796"/>
      <c r="I19" s="796"/>
      <c r="J19" s="796"/>
      <c r="K19" s="795"/>
      <c r="L19" s="795"/>
      <c r="M19" s="795"/>
      <c r="N19" s="795"/>
      <c r="O19" s="795"/>
      <c r="P19" s="795"/>
      <c r="Q19" s="795"/>
      <c r="R19" s="795"/>
    </row>
    <row r="20" spans="1:18" s="806" customFormat="1" ht="31.5" customHeight="1">
      <c r="A20" s="804"/>
      <c r="B20" s="1780"/>
      <c r="C20" s="1772"/>
      <c r="D20" s="1772"/>
      <c r="E20" s="1775"/>
      <c r="F20" s="805"/>
      <c r="G20" s="812"/>
      <c r="H20" s="796"/>
      <c r="I20" s="796"/>
      <c r="J20" s="796"/>
      <c r="K20" s="795"/>
      <c r="L20" s="795"/>
      <c r="M20" s="795"/>
      <c r="N20" s="795"/>
      <c r="O20" s="795"/>
      <c r="P20" s="795"/>
      <c r="Q20" s="795"/>
      <c r="R20" s="795"/>
    </row>
    <row r="21" spans="1:18" s="806" customFormat="1" ht="17.25" customHeight="1">
      <c r="A21" s="804"/>
      <c r="B21" s="850"/>
      <c r="C21" s="1770"/>
      <c r="D21" s="1770"/>
      <c r="E21" s="1773"/>
      <c r="F21" s="805"/>
      <c r="G21" s="812"/>
      <c r="H21" s="796" t="s">
        <v>81</v>
      </c>
      <c r="I21" s="796">
        <f>IF(J21,1,0)</f>
        <v>0</v>
      </c>
      <c r="J21" s="796" t="b">
        <v>0</v>
      </c>
      <c r="K21" s="795"/>
      <c r="L21" s="795"/>
      <c r="M21" s="795"/>
      <c r="N21" s="795"/>
      <c r="O21" s="795"/>
      <c r="P21" s="795"/>
      <c r="Q21" s="795"/>
      <c r="R21" s="795"/>
    </row>
    <row r="22" spans="1:18" s="806" customFormat="1" ht="31.5" customHeight="1">
      <c r="A22" s="804"/>
      <c r="B22" s="1780"/>
      <c r="C22" s="1771"/>
      <c r="D22" s="1771"/>
      <c r="E22" s="1774"/>
      <c r="F22" s="805"/>
      <c r="G22" s="812"/>
      <c r="H22" s="796"/>
      <c r="I22" s="796"/>
      <c r="J22" s="796"/>
      <c r="K22" s="795"/>
      <c r="L22" s="795"/>
      <c r="M22" s="795"/>
      <c r="N22" s="795"/>
      <c r="O22" s="795"/>
      <c r="P22" s="795"/>
      <c r="Q22" s="795"/>
      <c r="R22" s="795"/>
    </row>
    <row r="23" spans="1:18" s="806" customFormat="1" ht="31.5" customHeight="1">
      <c r="A23" s="804"/>
      <c r="B23" s="1780"/>
      <c r="C23" s="1771"/>
      <c r="D23" s="1771"/>
      <c r="E23" s="1774"/>
      <c r="F23" s="805"/>
      <c r="G23" s="812"/>
      <c r="H23" s="796"/>
      <c r="I23" s="796"/>
      <c r="J23" s="796"/>
      <c r="K23" s="795"/>
      <c r="L23" s="795"/>
      <c r="M23" s="795"/>
      <c r="N23" s="795"/>
      <c r="O23" s="795"/>
      <c r="P23" s="795"/>
      <c r="Q23" s="795"/>
      <c r="R23" s="795"/>
    </row>
    <row r="24" spans="1:18" s="806" customFormat="1" ht="31.5" customHeight="1">
      <c r="A24" s="804"/>
      <c r="B24" s="1781"/>
      <c r="C24" s="1772"/>
      <c r="D24" s="1772"/>
      <c r="E24" s="1775"/>
      <c r="F24" s="805"/>
      <c r="G24" s="812"/>
      <c r="H24" s="796"/>
      <c r="I24" s="796"/>
      <c r="J24" s="796"/>
      <c r="K24" s="795"/>
      <c r="L24" s="795"/>
      <c r="M24" s="795"/>
      <c r="N24" s="795"/>
      <c r="O24" s="795"/>
      <c r="P24" s="795"/>
      <c r="Q24" s="795"/>
      <c r="R24" s="795"/>
    </row>
    <row r="25" spans="1:18" s="806" customFormat="1" ht="17.25" customHeight="1">
      <c r="A25" s="804"/>
      <c r="B25" s="850"/>
      <c r="C25" s="1771"/>
      <c r="D25" s="1770"/>
      <c r="E25" s="1773"/>
      <c r="F25" s="805"/>
      <c r="G25" s="812"/>
      <c r="H25" s="796" t="s">
        <v>81</v>
      </c>
      <c r="I25" s="796">
        <f>IF(J25,1,0)</f>
        <v>0</v>
      </c>
      <c r="J25" s="796" t="b">
        <v>0</v>
      </c>
      <c r="K25" s="795"/>
      <c r="L25" s="795"/>
      <c r="M25" s="795"/>
      <c r="N25" s="795"/>
      <c r="O25" s="795"/>
      <c r="P25" s="795"/>
      <c r="Q25" s="795"/>
      <c r="R25" s="795"/>
    </row>
    <row r="26" spans="1:18" s="806" customFormat="1" ht="31.5" customHeight="1">
      <c r="A26" s="804"/>
      <c r="B26" s="1780"/>
      <c r="C26" s="1771"/>
      <c r="D26" s="1771"/>
      <c r="E26" s="1774"/>
      <c r="F26" s="805"/>
      <c r="G26" s="812"/>
      <c r="H26" s="796"/>
      <c r="I26" s="796"/>
      <c r="J26" s="796"/>
      <c r="K26" s="795"/>
      <c r="L26" s="795"/>
      <c r="M26" s="795"/>
      <c r="N26" s="795"/>
      <c r="O26" s="795"/>
      <c r="P26" s="795"/>
      <c r="Q26" s="795"/>
      <c r="R26" s="795"/>
    </row>
    <row r="27" spans="1:18" s="806" customFormat="1" ht="31.5" customHeight="1">
      <c r="A27" s="804"/>
      <c r="B27" s="1780"/>
      <c r="C27" s="1771"/>
      <c r="D27" s="1771"/>
      <c r="E27" s="1774"/>
      <c r="F27" s="805"/>
      <c r="G27" s="812"/>
      <c r="H27" s="796"/>
      <c r="I27" s="796"/>
      <c r="J27" s="796"/>
      <c r="K27" s="795"/>
      <c r="L27" s="795"/>
      <c r="M27" s="795"/>
      <c r="N27" s="795"/>
      <c r="O27" s="795"/>
      <c r="P27" s="795"/>
      <c r="Q27" s="795"/>
      <c r="R27" s="795"/>
    </row>
    <row r="28" spans="1:18" s="806" customFormat="1" ht="31.5" customHeight="1">
      <c r="A28" s="804"/>
      <c r="B28" s="1783"/>
      <c r="C28" s="1782"/>
      <c r="D28" s="1782"/>
      <c r="E28" s="1784"/>
      <c r="F28" s="805"/>
      <c r="G28" s="812"/>
      <c r="H28" s="796"/>
      <c r="I28" s="796"/>
      <c r="J28" s="796"/>
      <c r="K28" s="795"/>
      <c r="L28" s="795"/>
      <c r="M28" s="795"/>
      <c r="N28" s="795"/>
      <c r="O28" s="795"/>
      <c r="P28" s="795"/>
      <c r="Q28" s="795"/>
      <c r="R28" s="795"/>
    </row>
    <row r="29" spans="1:18" ht="7.5" customHeight="1">
      <c r="A29" s="823"/>
      <c r="B29" s="824"/>
      <c r="C29" s="824"/>
      <c r="D29" s="824"/>
      <c r="E29" s="824"/>
      <c r="F29" s="825"/>
      <c r="G29" s="829"/>
      <c r="H29" s="796"/>
      <c r="I29" s="796"/>
      <c r="J29" s="796"/>
    </row>
    <row r="30" spans="1:18" ht="17.25" customHeight="1">
      <c r="A30" s="798"/>
      <c r="B30" s="798"/>
      <c r="C30" s="798"/>
      <c r="D30" s="798"/>
      <c r="E30" s="798"/>
      <c r="F30" s="798"/>
      <c r="G30" s="798"/>
    </row>
  </sheetData>
  <sheetProtection password="A63B" sheet="1" objects="1" scenarios="1"/>
  <mergeCells count="25">
    <mergeCell ref="C21:C24"/>
    <mergeCell ref="D21:D24"/>
    <mergeCell ref="E21:E24"/>
    <mergeCell ref="B22:B24"/>
    <mergeCell ref="C25:C28"/>
    <mergeCell ref="D25:D28"/>
    <mergeCell ref="E25:E28"/>
    <mergeCell ref="B26:B28"/>
    <mergeCell ref="C13:C16"/>
    <mergeCell ref="D13:D16"/>
    <mergeCell ref="E13:E16"/>
    <mergeCell ref="B14:B16"/>
    <mergeCell ref="C17:C20"/>
    <mergeCell ref="D17:D20"/>
    <mergeCell ref="E17:E20"/>
    <mergeCell ref="B18:B20"/>
    <mergeCell ref="C9:C12"/>
    <mergeCell ref="D9:D12"/>
    <mergeCell ref="E9:E12"/>
    <mergeCell ref="B10:B12"/>
    <mergeCell ref="B1:E1"/>
    <mergeCell ref="C5:C8"/>
    <mergeCell ref="D5:D8"/>
    <mergeCell ref="E5:E8"/>
    <mergeCell ref="B6:B8"/>
  </mergeCells>
  <phoneticPr fontId="2"/>
  <dataValidations disablePrompts="1" count="2">
    <dataValidation type="decimal" operator="greaterThanOrEqual" allowBlank="1" showInputMessage="1" showErrorMessage="1" sqref="E5:E28">
      <formula1>0</formula1>
    </dataValidation>
    <dataValidation operator="greaterThanOrEqual" allowBlank="1" showInputMessage="1" showErrorMessage="1" sqref="D5:D28"/>
  </dataValidations>
  <pageMargins left="0.23622047244094491" right="0.23622047244094491" top="0.78740157480314965" bottom="0.74803149606299213" header="0.31496062992125984" footer="0.31496062992125984"/>
  <pageSetup paperSize="9" scale="91" fitToHeight="0" orientation="portrait" blackAndWhite="1" r:id="rId1"/>
  <headerFooter>
    <oddHeader>&amp;L第3号様式　その4</oddHeader>
    <oddFooter>&amp;L&amp;F&amp;C&amp;P/&amp;N&amp;R（日本産業規格Ａ列4番）
2024年度様式 ver240401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68580</xdr:colOff>
                    <xdr:row>4</xdr:row>
                    <xdr:rowOff>76200</xdr:rowOff>
                  </from>
                  <to>
                    <xdr:col>1</xdr:col>
                    <xdr:colOff>1280160</xdr:colOff>
                    <xdr:row>4</xdr:row>
                    <xdr:rowOff>297180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76200</xdr:colOff>
                    <xdr:row>8</xdr:row>
                    <xdr:rowOff>76200</xdr:rowOff>
                  </from>
                  <to>
                    <xdr:col>1</xdr:col>
                    <xdr:colOff>1363980</xdr:colOff>
                    <xdr:row>8</xdr:row>
                    <xdr:rowOff>297180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68580</xdr:colOff>
                    <xdr:row>12</xdr:row>
                    <xdr:rowOff>68580</xdr:rowOff>
                  </from>
                  <to>
                    <xdr:col>1</xdr:col>
                    <xdr:colOff>1287780</xdr:colOff>
                    <xdr:row>12</xdr:row>
                    <xdr:rowOff>289560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68580</xdr:colOff>
                    <xdr:row>16</xdr:row>
                    <xdr:rowOff>0</xdr:rowOff>
                  </from>
                  <to>
                    <xdr:col>1</xdr:col>
                    <xdr:colOff>800100</xdr:colOff>
                    <xdr:row>16</xdr:row>
                    <xdr:rowOff>213360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xdr:col>
                    <xdr:colOff>76200</xdr:colOff>
                    <xdr:row>20</xdr:row>
                    <xdr:rowOff>0</xdr:rowOff>
                  </from>
                  <to>
                    <xdr:col>1</xdr:col>
                    <xdr:colOff>800100</xdr:colOff>
                    <xdr:row>20</xdr:row>
                    <xdr:rowOff>213360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xdr:col>
                    <xdr:colOff>68580</xdr:colOff>
                    <xdr:row>24</xdr:row>
                    <xdr:rowOff>0</xdr:rowOff>
                  </from>
                  <to>
                    <xdr:col>1</xdr:col>
                    <xdr:colOff>800100</xdr:colOff>
                    <xdr:row>24</xdr:row>
                    <xdr:rowOff>213360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AG47"/>
  <sheetViews>
    <sheetView showGridLines="0" zoomScale="85" zoomScaleNormal="85" zoomScaleSheetLayoutView="100" workbookViewId="0"/>
  </sheetViews>
  <sheetFormatPr defaultColWidth="9" defaultRowHeight="22.2"/>
  <cols>
    <col min="1" max="2" width="0.59765625" style="693" customWidth="1"/>
    <col min="3" max="4" width="2.59765625" style="854" customWidth="1"/>
    <col min="5" max="5" width="3.5" style="854" customWidth="1"/>
    <col min="6" max="6" width="3.09765625" style="854" customWidth="1"/>
    <col min="7" max="7" width="2" style="854" customWidth="1"/>
    <col min="8" max="15" width="3.09765625" style="854" customWidth="1"/>
    <col min="16" max="16" width="4.59765625" style="854" customWidth="1"/>
    <col min="17" max="23" width="3.09765625" style="854" customWidth="1"/>
    <col min="24" max="24" width="3.09765625" style="893" customWidth="1"/>
    <col min="25" max="25" width="3" style="854" customWidth="1"/>
    <col min="26" max="26" width="4.69921875" style="854" customWidth="1"/>
    <col min="27" max="27" width="2.19921875" style="854" customWidth="1"/>
    <col min="28" max="29" width="0.59765625" style="633" customWidth="1"/>
    <col min="30" max="30" width="9" style="853"/>
    <col min="31" max="31" width="16" style="307" hidden="1" customWidth="1"/>
    <col min="32" max="33" width="9" style="853" hidden="1" customWidth="1"/>
    <col min="34" max="16384" width="9" style="854"/>
  </cols>
  <sheetData>
    <row r="2" spans="1:32" ht="24.75" customHeight="1">
      <c r="A2" s="851"/>
      <c r="B2" s="851"/>
      <c r="C2" s="1785"/>
      <c r="D2" s="1785"/>
      <c r="E2" s="1785"/>
      <c r="F2" s="1785"/>
      <c r="G2" s="1785"/>
      <c r="H2" s="1785"/>
      <c r="I2" s="1785"/>
      <c r="J2" s="1785"/>
      <c r="K2" s="1785"/>
      <c r="L2" s="1785"/>
      <c r="M2" s="1785"/>
      <c r="N2" s="1785"/>
      <c r="O2" s="1785"/>
      <c r="P2" s="1785"/>
      <c r="Q2" s="1785"/>
      <c r="R2" s="1785"/>
      <c r="S2" s="1785"/>
      <c r="T2" s="1785"/>
      <c r="U2" s="1785"/>
      <c r="V2" s="1785"/>
      <c r="W2" s="1785"/>
      <c r="X2" s="1785"/>
      <c r="Y2" s="1785"/>
      <c r="Z2" s="1785"/>
      <c r="AA2" s="1785"/>
      <c r="AB2" s="852"/>
      <c r="AC2" s="852"/>
      <c r="AE2" s="408" t="s">
        <v>1710</v>
      </c>
    </row>
    <row r="3" spans="1:32" ht="11.25" customHeight="1">
      <c r="A3" s="851"/>
      <c r="B3" s="851"/>
      <c r="C3" s="851"/>
      <c r="D3" s="851"/>
      <c r="E3" s="851"/>
      <c r="F3" s="851"/>
      <c r="G3" s="851"/>
      <c r="H3" s="851"/>
      <c r="I3" s="851"/>
      <c r="J3" s="851"/>
      <c r="K3" s="851"/>
      <c r="L3" s="851"/>
      <c r="M3" s="851"/>
      <c r="N3" s="851"/>
      <c r="O3" s="851"/>
      <c r="P3" s="851"/>
      <c r="Q3" s="851"/>
      <c r="R3" s="851"/>
      <c r="S3" s="851"/>
      <c r="T3" s="851"/>
      <c r="U3" s="851"/>
      <c r="V3" s="851"/>
      <c r="W3" s="851"/>
      <c r="X3" s="855"/>
      <c r="Y3" s="851"/>
      <c r="Z3" s="851"/>
      <c r="AA3" s="851"/>
      <c r="AB3" s="852"/>
      <c r="AC3" s="852"/>
      <c r="AE3" s="968"/>
      <c r="AF3" s="969"/>
    </row>
    <row r="4" spans="1:32" ht="21.75" customHeight="1">
      <c r="A4" s="851"/>
      <c r="B4" s="851"/>
      <c r="C4" s="856" t="s">
        <v>1371</v>
      </c>
      <c r="D4" s="349"/>
      <c r="E4" s="349"/>
      <c r="F4" s="857"/>
      <c r="G4" s="857"/>
      <c r="H4" s="857"/>
      <c r="I4" s="857"/>
      <c r="J4" s="857"/>
      <c r="K4" s="857"/>
      <c r="L4" s="857"/>
      <c r="M4" s="857"/>
      <c r="N4" s="857"/>
      <c r="O4" s="857"/>
      <c r="P4" s="857"/>
      <c r="Q4" s="857"/>
      <c r="R4" s="857"/>
      <c r="S4" s="857"/>
      <c r="T4" s="857"/>
      <c r="U4" s="857"/>
      <c r="V4" s="857"/>
      <c r="W4" s="857"/>
      <c r="X4" s="858"/>
      <c r="Y4" s="857"/>
      <c r="Z4" s="857"/>
      <c r="AA4" s="859"/>
      <c r="AB4" s="852"/>
      <c r="AC4" s="852"/>
    </row>
    <row r="5" spans="1:32" ht="18" customHeight="1">
      <c r="A5" s="851"/>
      <c r="B5" s="851"/>
      <c r="C5" s="860"/>
      <c r="D5" s="654" t="s">
        <v>643</v>
      </c>
      <c r="E5" s="770"/>
      <c r="F5" s="352"/>
      <c r="G5" s="352"/>
      <c r="H5" s="770"/>
      <c r="I5" s="861" t="s">
        <v>1334</v>
      </c>
      <c r="J5" s="1792" t="str">
        <f>IF(住宅以外の用途!S2="","",建築物の概要!V17)</f>
        <v/>
      </c>
      <c r="K5" s="1792"/>
      <c r="L5" s="1792"/>
      <c r="M5" s="1792"/>
      <c r="N5" s="1792"/>
      <c r="O5" s="1792"/>
      <c r="P5" s="1792"/>
      <c r="Q5" s="1792"/>
      <c r="R5" s="1792"/>
      <c r="S5" s="1792"/>
      <c r="T5" s="1792"/>
      <c r="U5" s="1792"/>
      <c r="V5" s="1792"/>
      <c r="W5" s="1792"/>
      <c r="X5" s="1792"/>
      <c r="Y5" s="1792"/>
      <c r="Z5" s="1792"/>
      <c r="AA5" s="862" t="s">
        <v>139</v>
      </c>
      <c r="AB5" s="852"/>
      <c r="AC5" s="851"/>
    </row>
    <row r="6" spans="1:32" ht="18" customHeight="1">
      <c r="A6" s="851"/>
      <c r="B6" s="851"/>
      <c r="C6" s="860"/>
      <c r="D6" s="654" t="s">
        <v>644</v>
      </c>
      <c r="E6" s="770"/>
      <c r="F6" s="352"/>
      <c r="G6" s="352"/>
      <c r="H6" s="770"/>
      <c r="I6" s="861" t="s">
        <v>1334</v>
      </c>
      <c r="J6" s="1792" t="str">
        <f>IF(住宅以外の用途!S2="","",建築物の概要!I18)</f>
        <v/>
      </c>
      <c r="K6" s="1792"/>
      <c r="L6" s="1792"/>
      <c r="M6" s="1792"/>
      <c r="N6" s="1792"/>
      <c r="O6" s="1792"/>
      <c r="P6" s="1792"/>
      <c r="Q6" s="1792"/>
      <c r="R6" s="1792"/>
      <c r="S6" s="1792"/>
      <c r="T6" s="1792"/>
      <c r="U6" s="1792"/>
      <c r="V6" s="1792"/>
      <c r="W6" s="1792"/>
      <c r="X6" s="1792"/>
      <c r="Y6" s="1792"/>
      <c r="Z6" s="1792"/>
      <c r="AA6" s="862" t="s">
        <v>139</v>
      </c>
      <c r="AB6" s="852"/>
      <c r="AC6" s="852"/>
    </row>
    <row r="7" spans="1:32" ht="18" customHeight="1">
      <c r="A7" s="851"/>
      <c r="B7" s="851"/>
      <c r="C7" s="860"/>
      <c r="D7" s="654" t="s">
        <v>1340</v>
      </c>
      <c r="E7" s="770"/>
      <c r="F7" s="352"/>
      <c r="G7" s="352"/>
      <c r="H7" s="770"/>
      <c r="I7" s="861" t="s">
        <v>1334</v>
      </c>
      <c r="J7" s="1792" t="str">
        <f>IF(住宅以外の用途!S2="","",建築物の概要!F5)</f>
        <v/>
      </c>
      <c r="K7" s="1792"/>
      <c r="L7" s="1792"/>
      <c r="M7" s="1792"/>
      <c r="N7" s="1792"/>
      <c r="O7" s="1792"/>
      <c r="P7" s="1792"/>
      <c r="Q7" s="1792"/>
      <c r="R7" s="1792"/>
      <c r="S7" s="1792"/>
      <c r="T7" s="1792"/>
      <c r="U7" s="1792"/>
      <c r="V7" s="1792"/>
      <c r="W7" s="1792"/>
      <c r="X7" s="1792"/>
      <c r="Y7" s="1792"/>
      <c r="Z7" s="1792"/>
      <c r="AA7" s="862" t="s">
        <v>139</v>
      </c>
      <c r="AB7" s="852"/>
      <c r="AC7" s="852"/>
    </row>
    <row r="8" spans="1:32" ht="18" customHeight="1">
      <c r="A8" s="851"/>
      <c r="B8" s="851"/>
      <c r="C8" s="860"/>
      <c r="D8" s="654" t="s">
        <v>1341</v>
      </c>
      <c r="E8" s="770"/>
      <c r="F8" s="352"/>
      <c r="G8" s="352"/>
      <c r="H8" s="770"/>
      <c r="I8" s="861" t="s">
        <v>1334</v>
      </c>
      <c r="J8" s="1787" t="str">
        <f>IF(住宅以外の用途!S2="","",建築物の概要!E23)</f>
        <v/>
      </c>
      <c r="K8" s="1787"/>
      <c r="L8" s="1787"/>
      <c r="M8" s="1787"/>
      <c r="N8" s="863" t="s">
        <v>141</v>
      </c>
      <c r="O8" s="863"/>
      <c r="P8" s="770"/>
      <c r="Q8" s="352" t="s">
        <v>140</v>
      </c>
      <c r="R8" s="352"/>
      <c r="S8" s="770"/>
      <c r="T8" s="1787" t="str">
        <f>IF(住宅以外の用途!S2="","",建築物の概要!N23)</f>
        <v/>
      </c>
      <c r="U8" s="1787"/>
      <c r="V8" s="1787"/>
      <c r="W8" s="1787"/>
      <c r="X8" s="864" t="s">
        <v>141</v>
      </c>
      <c r="Y8" s="863"/>
      <c r="Z8" s="863"/>
      <c r="AA8" s="862"/>
      <c r="AB8" s="852"/>
      <c r="AC8" s="852"/>
    </row>
    <row r="9" spans="1:32" ht="18" customHeight="1">
      <c r="A9" s="851"/>
      <c r="B9" s="851"/>
      <c r="C9" s="860"/>
      <c r="D9" s="654" t="s">
        <v>1342</v>
      </c>
      <c r="E9" s="770"/>
      <c r="F9" s="352"/>
      <c r="G9" s="352"/>
      <c r="H9" s="770"/>
      <c r="I9" s="861" t="s">
        <v>1334</v>
      </c>
      <c r="J9" s="1791" t="str">
        <f>建築物の概要!E24</f>
        <v/>
      </c>
      <c r="K9" s="1791"/>
      <c r="L9" s="1791"/>
      <c r="M9" s="1791"/>
      <c r="N9" s="863" t="s">
        <v>141</v>
      </c>
      <c r="O9" s="863"/>
      <c r="P9" s="1786"/>
      <c r="Q9" s="1786"/>
      <c r="R9" s="654"/>
      <c r="S9" s="654"/>
      <c r="T9" s="654"/>
      <c r="U9" s="654"/>
      <c r="V9" s="654"/>
      <c r="W9" s="865"/>
      <c r="X9" s="866"/>
      <c r="Y9" s="865"/>
      <c r="Z9" s="770"/>
      <c r="AA9" s="862"/>
      <c r="AB9" s="852"/>
      <c r="AC9" s="852"/>
    </row>
    <row r="10" spans="1:32" ht="5.0999999999999996" customHeight="1">
      <c r="A10" s="851"/>
      <c r="B10" s="851"/>
      <c r="C10" s="867"/>
      <c r="D10" s="868"/>
      <c r="E10" s="868"/>
      <c r="F10" s="868"/>
      <c r="G10" s="868"/>
      <c r="H10" s="868"/>
      <c r="I10" s="868"/>
      <c r="J10" s="868"/>
      <c r="K10" s="868"/>
      <c r="L10" s="868"/>
      <c r="M10" s="868"/>
      <c r="N10" s="868"/>
      <c r="O10" s="868"/>
      <c r="P10" s="868"/>
      <c r="Q10" s="868"/>
      <c r="R10" s="868"/>
      <c r="S10" s="868"/>
      <c r="T10" s="868"/>
      <c r="U10" s="868"/>
      <c r="V10" s="868"/>
      <c r="W10" s="868"/>
      <c r="X10" s="869"/>
      <c r="Y10" s="868"/>
      <c r="Z10" s="868"/>
      <c r="AA10" s="870"/>
      <c r="AB10" s="852"/>
      <c r="AC10" s="852"/>
    </row>
    <row r="11" spans="1:32" ht="8.25" customHeight="1">
      <c r="A11" s="851"/>
      <c r="B11" s="851"/>
      <c r="C11" s="871"/>
      <c r="D11" s="871"/>
      <c r="E11" s="871"/>
      <c r="F11" s="871"/>
      <c r="G11" s="871"/>
      <c r="H11" s="871"/>
      <c r="I11" s="871"/>
      <c r="J11" s="871"/>
      <c r="K11" s="871"/>
      <c r="L11" s="871"/>
      <c r="M11" s="871"/>
      <c r="N11" s="871"/>
      <c r="O11" s="871"/>
      <c r="P11" s="871"/>
      <c r="Q11" s="871"/>
      <c r="R11" s="871"/>
      <c r="S11" s="871"/>
      <c r="T11" s="871"/>
      <c r="U11" s="871"/>
      <c r="V11" s="871"/>
      <c r="W11" s="871"/>
      <c r="X11" s="872"/>
      <c r="Y11" s="871"/>
      <c r="Z11" s="871"/>
      <c r="AA11" s="871"/>
      <c r="AB11" s="852"/>
      <c r="AC11" s="852"/>
    </row>
    <row r="12" spans="1:32" ht="25.2" customHeight="1">
      <c r="A12" s="851"/>
      <c r="B12" s="851"/>
      <c r="C12" s="856" t="s">
        <v>1372</v>
      </c>
      <c r="D12" s="350"/>
      <c r="E12" s="350"/>
      <c r="F12" s="857"/>
      <c r="G12" s="857"/>
      <c r="H12" s="857"/>
      <c r="I12" s="857"/>
      <c r="J12" s="857"/>
      <c r="K12" s="857"/>
      <c r="L12" s="857"/>
      <c r="M12" s="857"/>
      <c r="N12" s="857"/>
      <c r="O12" s="857"/>
      <c r="P12" s="857"/>
      <c r="Q12" s="857"/>
      <c r="R12" s="857"/>
      <c r="S12" s="857"/>
      <c r="T12" s="857"/>
      <c r="U12" s="857"/>
      <c r="V12" s="857"/>
      <c r="W12" s="857"/>
      <c r="X12" s="858"/>
      <c r="Y12" s="857"/>
      <c r="Z12" s="857"/>
      <c r="AA12" s="859"/>
      <c r="AB12" s="852"/>
      <c r="AC12" s="852"/>
    </row>
    <row r="13" spans="1:32" ht="17.25" customHeight="1">
      <c r="A13" s="851"/>
      <c r="B13" s="851"/>
      <c r="C13" s="351"/>
      <c r="D13" s="352" t="s">
        <v>1335</v>
      </c>
      <c r="E13" s="770"/>
      <c r="F13" s="352"/>
      <c r="G13" s="352"/>
      <c r="H13" s="352"/>
      <c r="I13" s="352"/>
      <c r="J13" s="352"/>
      <c r="K13" s="352"/>
      <c r="L13" s="352"/>
      <c r="M13" s="352"/>
      <c r="N13" s="352"/>
      <c r="O13" s="770"/>
      <c r="P13" s="770"/>
      <c r="Q13" s="770"/>
      <c r="R13" s="770"/>
      <c r="S13" s="770"/>
      <c r="T13" s="770"/>
      <c r="U13" s="770"/>
      <c r="V13" s="770"/>
      <c r="W13" s="770"/>
      <c r="X13" s="861"/>
      <c r="Y13" s="770"/>
      <c r="Z13" s="770"/>
      <c r="AA13" s="862"/>
      <c r="AB13" s="852"/>
      <c r="AC13" s="852"/>
    </row>
    <row r="14" spans="1:32" ht="17.25" customHeight="1">
      <c r="A14" s="851"/>
      <c r="B14" s="851"/>
      <c r="C14" s="860"/>
      <c r="D14" s="770"/>
      <c r="E14" s="770" t="s">
        <v>553</v>
      </c>
      <c r="F14" s="770"/>
      <c r="G14" s="770"/>
      <c r="H14" s="770"/>
      <c r="I14" s="770"/>
      <c r="J14" s="770"/>
      <c r="K14" s="770"/>
      <c r="L14" s="770"/>
      <c r="M14" s="770"/>
      <c r="N14" s="770"/>
      <c r="O14" s="770"/>
      <c r="P14" s="770"/>
      <c r="Q14" s="770"/>
      <c r="R14" s="770"/>
      <c r="S14" s="770"/>
      <c r="T14" s="770"/>
      <c r="U14" s="770"/>
      <c r="V14" s="770"/>
      <c r="W14" s="770"/>
      <c r="X14" s="861"/>
      <c r="Y14" s="770"/>
      <c r="Z14" s="770"/>
      <c r="AA14" s="862"/>
      <c r="AB14" s="852"/>
      <c r="AC14" s="852"/>
    </row>
    <row r="15" spans="1:32" ht="17.25" customHeight="1">
      <c r="A15" s="851"/>
      <c r="B15" s="851"/>
      <c r="C15" s="860"/>
      <c r="D15" s="770"/>
      <c r="E15" s="770"/>
      <c r="F15" s="770" t="s">
        <v>142</v>
      </c>
      <c r="G15" s="770"/>
      <c r="H15" s="770"/>
      <c r="I15" s="770"/>
      <c r="J15" s="1790" t="str">
        <f>住宅以外の用途!AT6</f>
        <v/>
      </c>
      <c r="K15" s="1790"/>
      <c r="L15" s="1790"/>
      <c r="M15" s="770" t="s">
        <v>1339</v>
      </c>
      <c r="N15" s="770"/>
      <c r="O15" s="770"/>
      <c r="P15" s="770" t="s">
        <v>1848</v>
      </c>
      <c r="Q15" s="861" t="s">
        <v>386</v>
      </c>
      <c r="R15" s="1793" t="str">
        <f>IF(住宅以外の用途!N7="","",住宅以外の用途!N7)</f>
        <v/>
      </c>
      <c r="S15" s="1794"/>
      <c r="T15" s="770" t="s">
        <v>1850</v>
      </c>
      <c r="U15" s="770"/>
      <c r="V15" s="696"/>
      <c r="W15" s="696"/>
      <c r="X15" s="873"/>
      <c r="Y15" s="696"/>
      <c r="Z15" s="874" t="str">
        <f>IF(住宅以外の用途!S2="","",住宅以外の用途!BA10)</f>
        <v/>
      </c>
      <c r="AA15" s="703"/>
      <c r="AB15" s="852"/>
      <c r="AC15" s="852"/>
    </row>
    <row r="16" spans="1:32" ht="17.25" customHeight="1">
      <c r="A16" s="851"/>
      <c r="B16" s="851"/>
      <c r="C16" s="351"/>
      <c r="D16" s="352" t="s">
        <v>1697</v>
      </c>
      <c r="E16" s="770"/>
      <c r="F16" s="352"/>
      <c r="G16" s="352"/>
      <c r="H16" s="352"/>
      <c r="I16" s="352"/>
      <c r="J16" s="352"/>
      <c r="K16" s="352"/>
      <c r="L16" s="352"/>
      <c r="M16" s="352"/>
      <c r="N16" s="352"/>
      <c r="O16" s="352"/>
      <c r="P16" s="352"/>
      <c r="Q16" s="352"/>
      <c r="R16" s="352"/>
      <c r="S16" s="352"/>
      <c r="T16" s="352"/>
      <c r="U16" s="352"/>
      <c r="V16" s="770"/>
      <c r="W16" s="770"/>
      <c r="X16" s="861"/>
      <c r="Y16" s="770"/>
      <c r="Z16" s="770"/>
      <c r="AA16" s="862"/>
      <c r="AB16" s="852"/>
      <c r="AC16" s="852"/>
    </row>
    <row r="17" spans="1:33" ht="17.25" customHeight="1">
      <c r="A17" s="851"/>
      <c r="B17" s="851"/>
      <c r="C17" s="860"/>
      <c r="D17" s="770"/>
      <c r="E17" s="770" t="s">
        <v>557</v>
      </c>
      <c r="F17" s="770"/>
      <c r="G17" s="770"/>
      <c r="H17" s="770"/>
      <c r="I17" s="770"/>
      <c r="J17" s="770"/>
      <c r="K17" s="770"/>
      <c r="L17" s="770"/>
      <c r="M17" s="770"/>
      <c r="N17" s="770"/>
      <c r="O17" s="770"/>
      <c r="P17" s="770"/>
      <c r="Q17" s="770"/>
      <c r="R17" s="770"/>
      <c r="S17" s="770"/>
      <c r="T17" s="770"/>
      <c r="U17" s="770"/>
      <c r="V17" s="770"/>
      <c r="W17" s="770"/>
      <c r="X17" s="861"/>
      <c r="Y17" s="770"/>
      <c r="Z17" s="770"/>
      <c r="AA17" s="862"/>
      <c r="AB17" s="852"/>
      <c r="AC17" s="852"/>
    </row>
    <row r="18" spans="1:33" ht="17.25" customHeight="1">
      <c r="A18" s="851"/>
      <c r="B18" s="851"/>
      <c r="C18" s="860"/>
      <c r="D18" s="770"/>
      <c r="E18" s="770"/>
      <c r="F18" s="770" t="s">
        <v>144</v>
      </c>
      <c r="G18" s="770"/>
      <c r="H18" s="770"/>
      <c r="I18" s="770"/>
      <c r="J18" s="1790" t="str">
        <f>住宅以外の用途!AR47</f>
        <v/>
      </c>
      <c r="K18" s="1790"/>
      <c r="L18" s="1790"/>
      <c r="M18" s="864" t="s">
        <v>143</v>
      </c>
      <c r="N18" s="770"/>
      <c r="O18" s="770"/>
      <c r="P18" s="770" t="s">
        <v>1849</v>
      </c>
      <c r="Q18" s="861" t="s">
        <v>386</v>
      </c>
      <c r="R18" s="1791" t="str">
        <f>IF(住宅以外の用途!N48="","",住宅以外の用途!N48)</f>
        <v/>
      </c>
      <c r="S18" s="1789"/>
      <c r="T18" s="854" t="s">
        <v>1850</v>
      </c>
      <c r="U18" s="1797" t="str">
        <f>IF(住宅以外の用途!E51="","",住宅以外の用途!E51)</f>
        <v/>
      </c>
      <c r="V18" s="1797"/>
      <c r="W18" s="1797"/>
      <c r="X18" s="1797"/>
      <c r="Y18" s="786"/>
      <c r="Z18" s="874" t="str">
        <f>IF(住宅以外の用途!S2="","",住宅以外の用途!AQ46)</f>
        <v/>
      </c>
      <c r="AA18" s="862"/>
      <c r="AB18" s="852"/>
      <c r="AC18" s="852"/>
    </row>
    <row r="19" spans="1:33" ht="17.25" customHeight="1">
      <c r="A19" s="851"/>
      <c r="B19" s="851"/>
      <c r="C19" s="860"/>
      <c r="D19" s="352" t="s">
        <v>1698</v>
      </c>
      <c r="E19" s="770"/>
      <c r="F19" s="352"/>
      <c r="G19" s="352"/>
      <c r="H19" s="352"/>
      <c r="I19" s="352"/>
      <c r="J19" s="352"/>
      <c r="K19" s="352"/>
      <c r="L19" s="352"/>
      <c r="M19" s="352"/>
      <c r="N19" s="352"/>
      <c r="O19" s="352"/>
      <c r="P19" s="352"/>
      <c r="Q19" s="352"/>
      <c r="R19" s="352"/>
      <c r="S19" s="352"/>
      <c r="T19" s="352"/>
      <c r="U19" s="352"/>
      <c r="V19" s="770"/>
      <c r="W19" s="770"/>
      <c r="X19" s="861"/>
      <c r="Y19" s="770"/>
      <c r="Z19" s="770"/>
      <c r="AA19" s="862"/>
      <c r="AB19" s="852"/>
      <c r="AC19" s="852"/>
    </row>
    <row r="20" spans="1:33" ht="17.25" customHeight="1">
      <c r="A20" s="851"/>
      <c r="B20" s="851"/>
      <c r="C20" s="860"/>
      <c r="D20" s="770"/>
      <c r="E20" s="770" t="s">
        <v>642</v>
      </c>
      <c r="F20" s="770"/>
      <c r="G20" s="770"/>
      <c r="H20" s="770"/>
      <c r="I20" s="770"/>
      <c r="J20" s="770"/>
      <c r="K20" s="770"/>
      <c r="L20" s="770"/>
      <c r="M20" s="770"/>
      <c r="N20" s="770"/>
      <c r="O20" s="770"/>
      <c r="P20" s="770"/>
      <c r="Q20" s="696"/>
      <c r="R20" s="696"/>
      <c r="S20" s="696"/>
      <c r="T20" s="696"/>
      <c r="U20" s="696"/>
      <c r="V20" s="696"/>
      <c r="W20" s="696"/>
      <c r="X20" s="873"/>
      <c r="Y20" s="696"/>
      <c r="Z20" s="874" t="str">
        <f>IF(住宅以外の用途!S2="","",住宅以外の用途!BA34)</f>
        <v/>
      </c>
      <c r="AA20" s="862"/>
      <c r="AB20" s="852"/>
      <c r="AC20" s="852"/>
    </row>
    <row r="21" spans="1:33" ht="17.25" customHeight="1" thickBot="1">
      <c r="A21" s="851"/>
      <c r="B21" s="851"/>
      <c r="C21" s="860"/>
      <c r="D21" s="770"/>
      <c r="E21" s="770"/>
      <c r="F21" s="770" t="s">
        <v>630</v>
      </c>
      <c r="G21" s="770"/>
      <c r="H21" s="770"/>
      <c r="I21" s="861" t="s">
        <v>1334</v>
      </c>
      <c r="J21" s="1788" t="str">
        <f>住宅以外の用途!AT30</f>
        <v/>
      </c>
      <c r="K21" s="1788"/>
      <c r="L21" s="1788"/>
      <c r="M21" s="863" t="s">
        <v>220</v>
      </c>
      <c r="N21" s="770"/>
      <c r="O21" s="770"/>
      <c r="P21" s="770"/>
      <c r="Q21" s="696" t="s">
        <v>631</v>
      </c>
      <c r="R21" s="696"/>
      <c r="S21" s="861" t="s">
        <v>1334</v>
      </c>
      <c r="T21" s="1788" t="str">
        <f>住宅以外の用途!AT31</f>
        <v/>
      </c>
      <c r="U21" s="1788"/>
      <c r="V21" s="1788"/>
      <c r="W21" s="696" t="s">
        <v>220</v>
      </c>
      <c r="X21" s="873"/>
      <c r="Y21" s="696"/>
      <c r="Z21" s="770"/>
      <c r="AA21" s="703"/>
      <c r="AB21" s="852"/>
      <c r="AC21" s="852"/>
    </row>
    <row r="22" spans="1:33" ht="17.25" customHeight="1">
      <c r="A22" s="851"/>
      <c r="B22" s="851"/>
      <c r="C22" s="860"/>
      <c r="D22" s="770"/>
      <c r="E22" s="770"/>
      <c r="F22" s="770" t="s">
        <v>632</v>
      </c>
      <c r="G22" s="770"/>
      <c r="H22" s="770"/>
      <c r="I22" s="861" t="s">
        <v>1334</v>
      </c>
      <c r="J22" s="1788" t="str">
        <f>住宅以外の用途!AT32</f>
        <v/>
      </c>
      <c r="K22" s="1788"/>
      <c r="L22" s="1788"/>
      <c r="M22" s="770" t="s">
        <v>220</v>
      </c>
      <c r="N22" s="770"/>
      <c r="O22" s="770"/>
      <c r="P22" s="770"/>
      <c r="Q22" s="770" t="s">
        <v>3</v>
      </c>
      <c r="R22" s="770"/>
      <c r="S22" s="861" t="s">
        <v>1334</v>
      </c>
      <c r="T22" s="1789" t="str">
        <f>住宅以外の用途!AT33</f>
        <v/>
      </c>
      <c r="U22" s="1789"/>
      <c r="V22" s="1789"/>
      <c r="W22" s="770" t="s">
        <v>220</v>
      </c>
      <c r="X22" s="861"/>
      <c r="Y22" s="770"/>
      <c r="Z22" s="770"/>
      <c r="AA22" s="703"/>
      <c r="AB22" s="852"/>
      <c r="AC22" s="852"/>
      <c r="AE22" s="376" t="s">
        <v>312</v>
      </c>
      <c r="AG22" s="853" t="str">
        <f>IF(K25=AE22,1,"")</f>
        <v/>
      </c>
    </row>
    <row r="23" spans="1:33" ht="17.25" customHeight="1">
      <c r="A23" s="851"/>
      <c r="B23" s="851"/>
      <c r="C23" s="860"/>
      <c r="D23" s="770"/>
      <c r="E23" s="770"/>
      <c r="F23" s="770" t="s">
        <v>1338</v>
      </c>
      <c r="G23" s="770"/>
      <c r="H23" s="770"/>
      <c r="I23" s="861" t="s">
        <v>1334</v>
      </c>
      <c r="J23" s="1788" t="str">
        <f>住宅以外の用途!AT34</f>
        <v/>
      </c>
      <c r="K23" s="1788"/>
      <c r="L23" s="1788"/>
      <c r="M23" s="770" t="s">
        <v>220</v>
      </c>
      <c r="N23" s="770"/>
      <c r="O23" s="770"/>
      <c r="P23" s="770"/>
      <c r="Q23" s="770"/>
      <c r="R23" s="770"/>
      <c r="S23" s="770"/>
      <c r="T23" s="770"/>
      <c r="U23" s="770"/>
      <c r="V23" s="770"/>
      <c r="W23" s="770"/>
      <c r="X23" s="861"/>
      <c r="Y23" s="770"/>
      <c r="Z23" s="770"/>
      <c r="AA23" s="862"/>
      <c r="AB23" s="852"/>
      <c r="AC23" s="852"/>
      <c r="AE23" s="377" t="s">
        <v>1293</v>
      </c>
      <c r="AG23" s="853" t="str">
        <f>IF(K25=AE23,2,"")</f>
        <v/>
      </c>
    </row>
    <row r="24" spans="1:33" ht="17.25" customHeight="1" thickBot="1">
      <c r="A24" s="851"/>
      <c r="B24" s="851"/>
      <c r="C24" s="351"/>
      <c r="D24" s="770"/>
      <c r="E24" s="770" t="s">
        <v>1455</v>
      </c>
      <c r="F24" s="770"/>
      <c r="G24" s="770"/>
      <c r="H24" s="770"/>
      <c r="I24" s="770"/>
      <c r="J24" s="770"/>
      <c r="K24" s="770"/>
      <c r="L24" s="770"/>
      <c r="M24" s="770"/>
      <c r="N24" s="770"/>
      <c r="O24" s="770"/>
      <c r="P24" s="770"/>
      <c r="Q24" s="770"/>
      <c r="R24" s="863"/>
      <c r="S24" s="863"/>
      <c r="T24" s="863"/>
      <c r="U24" s="863"/>
      <c r="V24" s="696"/>
      <c r="W24" s="696"/>
      <c r="X24" s="873"/>
      <c r="Y24" s="696"/>
      <c r="Z24" s="874" t="str">
        <f>IF(住宅以外の用途!S2="","",住宅以外の用途!U37)</f>
        <v/>
      </c>
      <c r="AA24" s="862"/>
      <c r="AB24" s="852"/>
      <c r="AC24" s="852"/>
      <c r="AE24" s="378" t="s">
        <v>1294</v>
      </c>
      <c r="AG24" s="853" t="str">
        <f>IF(K25=AE24,3,"")</f>
        <v/>
      </c>
    </row>
    <row r="25" spans="1:33" ht="17.25" customHeight="1">
      <c r="A25" s="851"/>
      <c r="B25" s="851"/>
      <c r="C25" s="860"/>
      <c r="D25" s="770"/>
      <c r="E25" s="770"/>
      <c r="F25" s="529" t="s">
        <v>1570</v>
      </c>
      <c r="G25" s="770"/>
      <c r="H25" s="770"/>
      <c r="I25" s="770"/>
      <c r="J25" s="696"/>
      <c r="K25" s="875" t="str">
        <f>IF(住宅以外の用途!E38=住宅以外の用途!AI38,住宅以外の用途!F38,IF(住宅以外の用途!E39=住宅以外の用途!AI38,住宅以外の用途!F39,IF(住宅以外の用途!E40=住宅以外の用途!AI38,住宅以外の用途!F40,"")))</f>
        <v/>
      </c>
      <c r="L25" s="876"/>
      <c r="M25" s="875"/>
      <c r="N25" s="877"/>
      <c r="O25" s="876"/>
      <c r="P25" s="876"/>
      <c r="Q25" s="878"/>
      <c r="R25" s="878"/>
      <c r="S25" s="878"/>
      <c r="T25" s="878"/>
      <c r="U25" s="878"/>
      <c r="V25" s="876"/>
      <c r="W25" s="876"/>
      <c r="X25" s="861" t="s">
        <v>219</v>
      </c>
      <c r="Y25" s="696"/>
      <c r="Z25" s="696"/>
      <c r="AA25" s="862"/>
      <c r="AB25" s="852"/>
      <c r="AC25" s="852"/>
      <c r="AE25" s="307" t="s">
        <v>1437</v>
      </c>
      <c r="AG25" s="853" t="str">
        <f>IF(SUM(AG22:AG24)=0,"",SUM(AG22:AG24))</f>
        <v/>
      </c>
    </row>
    <row r="26" spans="1:33" ht="17.25" customHeight="1" thickBot="1">
      <c r="A26" s="851"/>
      <c r="B26" s="851"/>
      <c r="C26" s="860"/>
      <c r="D26" s="770"/>
      <c r="E26" s="770"/>
      <c r="F26" s="770" t="s">
        <v>221</v>
      </c>
      <c r="G26" s="770"/>
      <c r="H26" s="770"/>
      <c r="I26" s="770"/>
      <c r="J26" s="770"/>
      <c r="K26" s="770"/>
      <c r="L26" s="770"/>
      <c r="M26" s="770"/>
      <c r="N26" s="879" t="str">
        <f>IF(住宅以外の用途!E41=住宅以外の用途!AI38,住宅以外の用途!F41,IF(住宅以外の用途!E42=住宅以外の用途!AI38,住宅以外の用途!F42,IF(住宅以外の用途!E43=住宅以外の用途!AI38,住宅以外の用途!F43,"")))</f>
        <v/>
      </c>
      <c r="O26" s="876"/>
      <c r="P26" s="876"/>
      <c r="Q26" s="876"/>
      <c r="R26" s="876"/>
      <c r="S26" s="876"/>
      <c r="T26" s="876"/>
      <c r="U26" s="876"/>
      <c r="V26" s="876"/>
      <c r="W26" s="876"/>
      <c r="X26" s="861" t="s">
        <v>139</v>
      </c>
      <c r="Y26" s="770"/>
      <c r="Z26" s="770"/>
      <c r="AA26" s="862"/>
      <c r="AB26" s="852"/>
      <c r="AC26" s="852"/>
    </row>
    <row r="27" spans="1:33" ht="17.25" customHeight="1">
      <c r="A27" s="851"/>
      <c r="B27" s="851"/>
      <c r="C27" s="351"/>
      <c r="D27" s="352" t="s">
        <v>1336</v>
      </c>
      <c r="E27" s="770"/>
      <c r="F27" s="352"/>
      <c r="G27" s="352"/>
      <c r="H27" s="352"/>
      <c r="I27" s="352"/>
      <c r="J27" s="352"/>
      <c r="K27" s="352"/>
      <c r="L27" s="352"/>
      <c r="M27" s="352"/>
      <c r="N27" s="352"/>
      <c r="O27" s="352"/>
      <c r="P27" s="654"/>
      <c r="Q27" s="770"/>
      <c r="R27" s="770"/>
      <c r="S27" s="770"/>
      <c r="T27" s="770"/>
      <c r="U27" s="770"/>
      <c r="V27" s="770"/>
      <c r="W27" s="770"/>
      <c r="X27" s="861"/>
      <c r="Y27" s="770"/>
      <c r="Z27" s="770"/>
      <c r="AA27" s="862"/>
      <c r="AB27" s="852"/>
      <c r="AC27" s="852"/>
      <c r="AE27" s="376" t="s">
        <v>237</v>
      </c>
      <c r="AG27" s="853" t="str">
        <f>IF(N26=AE27,1,"")</f>
        <v/>
      </c>
    </row>
    <row r="28" spans="1:33" ht="17.25" customHeight="1">
      <c r="A28" s="851"/>
      <c r="B28" s="851"/>
      <c r="C28" s="860"/>
      <c r="D28" s="770"/>
      <c r="E28" s="770" t="s">
        <v>566</v>
      </c>
      <c r="F28" s="770"/>
      <c r="G28" s="770"/>
      <c r="H28" s="770"/>
      <c r="I28" s="770"/>
      <c r="J28" s="770"/>
      <c r="K28" s="770"/>
      <c r="L28" s="770"/>
      <c r="M28" s="770"/>
      <c r="N28" s="770"/>
      <c r="O28" s="770"/>
      <c r="P28" s="770"/>
      <c r="Q28" s="770"/>
      <c r="R28" s="770"/>
      <c r="S28" s="770"/>
      <c r="T28" s="770"/>
      <c r="U28" s="770"/>
      <c r="V28" s="696"/>
      <c r="W28" s="696"/>
      <c r="X28" s="873"/>
      <c r="Y28" s="696"/>
      <c r="Z28" s="874" t="str">
        <f>IF(住宅以外の用途!S2="","",住宅以外の用途!AN141)</f>
        <v/>
      </c>
      <c r="AA28" s="862"/>
      <c r="AB28" s="852"/>
      <c r="AC28" s="852"/>
      <c r="AE28" s="377" t="s">
        <v>238</v>
      </c>
      <c r="AG28" s="853" t="str">
        <f>IF(N26=AE28,2,"")</f>
        <v/>
      </c>
    </row>
    <row r="29" spans="1:33" ht="17.25" customHeight="1" thickBot="1">
      <c r="A29" s="851"/>
      <c r="B29" s="851"/>
      <c r="C29" s="860"/>
      <c r="D29" s="770"/>
      <c r="E29" s="770"/>
      <c r="F29" s="863" t="s">
        <v>1344</v>
      </c>
      <c r="G29" s="770"/>
      <c r="H29" s="770"/>
      <c r="I29" s="770"/>
      <c r="J29" s="770"/>
      <c r="K29" s="770"/>
      <c r="L29" s="696"/>
      <c r="M29" s="696"/>
      <c r="N29" s="696"/>
      <c r="O29" s="696"/>
      <c r="P29" s="696"/>
      <c r="Q29" s="696"/>
      <c r="R29" s="696"/>
      <c r="S29" s="696"/>
      <c r="T29" s="696"/>
      <c r="U29" s="864" t="s">
        <v>1349</v>
      </c>
      <c r="V29" s="880" t="str">
        <f>IF(住宅以外の用途!S2="","",住宅以外の用途!AW143)</f>
        <v/>
      </c>
      <c r="W29" s="881" t="s">
        <v>1449</v>
      </c>
      <c r="X29" s="873" t="s">
        <v>640</v>
      </c>
      <c r="Y29" s="770"/>
      <c r="Z29" s="770"/>
      <c r="AA29" s="862"/>
      <c r="AB29" s="852"/>
      <c r="AC29" s="852"/>
      <c r="AE29" s="378" t="s">
        <v>264</v>
      </c>
      <c r="AG29" s="853" t="str">
        <f>IF(N26=AE29,3,"")</f>
        <v/>
      </c>
    </row>
    <row r="30" spans="1:33" ht="17.25" customHeight="1">
      <c r="A30" s="851"/>
      <c r="B30" s="851"/>
      <c r="C30" s="860"/>
      <c r="D30" s="770"/>
      <c r="E30" s="770"/>
      <c r="F30" s="863" t="s">
        <v>1345</v>
      </c>
      <c r="G30" s="770"/>
      <c r="H30" s="770"/>
      <c r="I30" s="770"/>
      <c r="J30" s="770"/>
      <c r="K30" s="770"/>
      <c r="L30" s="881"/>
      <c r="M30" s="881"/>
      <c r="N30" s="881"/>
      <c r="O30" s="881"/>
      <c r="P30" s="881"/>
      <c r="Q30" s="881"/>
      <c r="R30" s="881"/>
      <c r="S30" s="881"/>
      <c r="T30" s="881"/>
      <c r="U30" s="864" t="s">
        <v>1349</v>
      </c>
      <c r="V30" s="880" t="str">
        <f>IF(住宅以外の用途!S2="","",住宅以外の用途!AW147)</f>
        <v/>
      </c>
      <c r="W30" s="881" t="s">
        <v>639</v>
      </c>
      <c r="X30" s="873" t="s">
        <v>640</v>
      </c>
      <c r="Y30" s="770"/>
      <c r="Z30" s="770"/>
      <c r="AA30" s="862"/>
      <c r="AB30" s="852"/>
      <c r="AC30" s="852"/>
      <c r="AE30" s="307" t="s">
        <v>1437</v>
      </c>
      <c r="AG30" s="853" t="str">
        <f>IF(SUM(AG27:AG29)=0,"",SUM(AG27:AG29))</f>
        <v/>
      </c>
    </row>
    <row r="31" spans="1:33" ht="17.25" customHeight="1">
      <c r="A31" s="851"/>
      <c r="B31" s="851"/>
      <c r="C31" s="860"/>
      <c r="D31" s="770"/>
      <c r="E31" s="770"/>
      <c r="F31" s="863" t="s">
        <v>1346</v>
      </c>
      <c r="G31" s="770"/>
      <c r="H31" s="770"/>
      <c r="I31" s="770"/>
      <c r="J31" s="770"/>
      <c r="K31" s="770"/>
      <c r="L31" s="881"/>
      <c r="M31" s="881"/>
      <c r="N31" s="881"/>
      <c r="O31" s="881"/>
      <c r="P31" s="881"/>
      <c r="Q31" s="881"/>
      <c r="R31" s="881"/>
      <c r="S31" s="881"/>
      <c r="T31" s="881"/>
      <c r="U31" s="864" t="s">
        <v>1349</v>
      </c>
      <c r="V31" s="880" t="str">
        <f>IF(住宅以外の用途!S2="","",住宅以外の用途!AW153)</f>
        <v/>
      </c>
      <c r="W31" s="881" t="s">
        <v>641</v>
      </c>
      <c r="X31" s="873" t="s">
        <v>640</v>
      </c>
      <c r="Y31" s="770"/>
      <c r="Z31" s="770"/>
      <c r="AA31" s="862"/>
      <c r="AB31" s="852"/>
      <c r="AC31" s="852"/>
    </row>
    <row r="32" spans="1:33" ht="17.25" customHeight="1">
      <c r="A32" s="851"/>
      <c r="B32" s="851"/>
      <c r="C32" s="860"/>
      <c r="D32" s="770"/>
      <c r="E32" s="770" t="s">
        <v>567</v>
      </c>
      <c r="F32" s="770"/>
      <c r="G32" s="770"/>
      <c r="H32" s="770"/>
      <c r="I32" s="770"/>
      <c r="J32" s="770"/>
      <c r="K32" s="770"/>
      <c r="L32" s="770"/>
      <c r="M32" s="770"/>
      <c r="N32" s="770"/>
      <c r="O32" s="770"/>
      <c r="P32" s="770"/>
      <c r="Q32" s="770"/>
      <c r="R32" s="770"/>
      <c r="S32" s="770"/>
      <c r="T32" s="770"/>
      <c r="U32" s="770"/>
      <c r="V32" s="696"/>
      <c r="W32" s="696"/>
      <c r="X32" s="873"/>
      <c r="Y32" s="696"/>
      <c r="Z32" s="874" t="str">
        <f>IF(住宅以外の用途!S2="","",住宅以外の用途!U155)</f>
        <v/>
      </c>
      <c r="AA32" s="862"/>
      <c r="AB32" s="852"/>
      <c r="AC32" s="852"/>
    </row>
    <row r="33" spans="1:33" ht="17.25" customHeight="1">
      <c r="A33" s="851"/>
      <c r="B33" s="851"/>
      <c r="C33" s="860"/>
      <c r="D33" s="770"/>
      <c r="E33" s="770"/>
      <c r="F33" s="770" t="s">
        <v>1347</v>
      </c>
      <c r="G33" s="770"/>
      <c r="H33" s="770"/>
      <c r="I33" s="770"/>
      <c r="J33" s="770"/>
      <c r="K33" s="770"/>
      <c r="L33" s="770"/>
      <c r="M33" s="770"/>
      <c r="N33" s="770"/>
      <c r="O33" s="770"/>
      <c r="P33" s="770"/>
      <c r="Q33" s="770"/>
      <c r="R33" s="770"/>
      <c r="S33" s="770"/>
      <c r="T33" s="770"/>
      <c r="U33" s="770"/>
      <c r="V33" s="696"/>
      <c r="W33" s="696"/>
      <c r="X33" s="873"/>
      <c r="Y33" s="696"/>
      <c r="Z33" s="696"/>
      <c r="AA33" s="862"/>
      <c r="AB33" s="852"/>
      <c r="AC33" s="852"/>
    </row>
    <row r="34" spans="1:33" ht="17.25" customHeight="1" thickBot="1">
      <c r="A34" s="851"/>
      <c r="B34" s="851"/>
      <c r="C34" s="860"/>
      <c r="D34" s="770"/>
      <c r="E34" s="770"/>
      <c r="F34" s="770"/>
      <c r="G34" s="864" t="s">
        <v>145</v>
      </c>
      <c r="H34" s="882" t="str">
        <f>IF(AND(住宅以外の用途!E158=住宅以外の用途!AI156,住宅以外の用途!E157=住宅以外の用途!AI156),AE36,IF(住宅以外の用途!E158=住宅以外の用途!AI156,住宅以外の用途!F158,IF(住宅以外の用途!E157=住宅以外の用途!AI156,住宅以外の用途!F157,"")))</f>
        <v/>
      </c>
      <c r="I34" s="876"/>
      <c r="J34" s="883"/>
      <c r="K34" s="883"/>
      <c r="L34" s="883"/>
      <c r="M34" s="883"/>
      <c r="N34" s="883"/>
      <c r="O34" s="883"/>
      <c r="P34" s="883"/>
      <c r="Q34" s="883"/>
      <c r="R34" s="883"/>
      <c r="S34" s="883"/>
      <c r="T34" s="883"/>
      <c r="U34" s="883"/>
      <c r="V34" s="883"/>
      <c r="W34" s="883"/>
      <c r="X34" s="873" t="s">
        <v>139</v>
      </c>
      <c r="Y34" s="770"/>
      <c r="Z34" s="770"/>
      <c r="AA34" s="862"/>
      <c r="AB34" s="852"/>
      <c r="AC34" s="852"/>
      <c r="AE34" s="380" t="s">
        <v>1467</v>
      </c>
      <c r="AG34" s="853" t="str">
        <f>IF(H34=AE34,1,"")</f>
        <v/>
      </c>
    </row>
    <row r="35" spans="1:33" ht="17.25" customHeight="1">
      <c r="A35" s="851"/>
      <c r="B35" s="851"/>
      <c r="C35" s="860"/>
      <c r="D35" s="770"/>
      <c r="E35" s="770"/>
      <c r="F35" s="770" t="s">
        <v>1348</v>
      </c>
      <c r="G35" s="770"/>
      <c r="H35" s="770"/>
      <c r="I35" s="770"/>
      <c r="J35" s="770"/>
      <c r="K35" s="770"/>
      <c r="L35" s="884"/>
      <c r="M35" s="884"/>
      <c r="N35" s="884"/>
      <c r="O35" s="884"/>
      <c r="P35" s="884"/>
      <c r="Q35" s="884"/>
      <c r="R35" s="884"/>
      <c r="S35" s="884"/>
      <c r="T35" s="884"/>
      <c r="U35" s="884"/>
      <c r="V35" s="884"/>
      <c r="W35" s="884"/>
      <c r="X35" s="885"/>
      <c r="Y35" s="770"/>
      <c r="Z35" s="884"/>
      <c r="AA35" s="862"/>
      <c r="AB35" s="852"/>
      <c r="AC35" s="852"/>
      <c r="AE35" s="379" t="s">
        <v>1373</v>
      </c>
      <c r="AG35" s="853" t="str">
        <f>IF(H34=AE35,2,"")</f>
        <v/>
      </c>
    </row>
    <row r="36" spans="1:33" ht="17.25" customHeight="1" thickBot="1">
      <c r="A36" s="851"/>
      <c r="B36" s="851"/>
      <c r="C36" s="860"/>
      <c r="D36" s="770"/>
      <c r="E36" s="770"/>
      <c r="F36" s="770"/>
      <c r="G36" s="864" t="s">
        <v>145</v>
      </c>
      <c r="H36" s="886" t="str">
        <f>IF(住宅以外の用途!E160=住宅以外の用途!AI156,住宅以外の用途!F160,IF(住宅以外の用途!E161=住宅以外の用途!AI156,住宅以外の用途!F161,""))</f>
        <v/>
      </c>
      <c r="I36" s="876"/>
      <c r="J36" s="876"/>
      <c r="K36" s="876"/>
      <c r="L36" s="876"/>
      <c r="M36" s="876"/>
      <c r="N36" s="876"/>
      <c r="O36" s="876"/>
      <c r="P36" s="876"/>
      <c r="Q36" s="876"/>
      <c r="R36" s="876"/>
      <c r="S36" s="876"/>
      <c r="T36" s="876"/>
      <c r="U36" s="876"/>
      <c r="V36" s="876"/>
      <c r="W36" s="876"/>
      <c r="X36" s="873" t="s">
        <v>139</v>
      </c>
      <c r="Y36" s="770"/>
      <c r="Z36" s="770"/>
      <c r="AA36" s="862"/>
      <c r="AB36" s="852"/>
      <c r="AC36" s="852"/>
      <c r="AE36" s="381" t="s">
        <v>1468</v>
      </c>
      <c r="AG36" s="853" t="str">
        <f>IF(H34=AE36,3,"")</f>
        <v/>
      </c>
    </row>
    <row r="37" spans="1:33" ht="17.25" customHeight="1">
      <c r="A37" s="851"/>
      <c r="B37" s="851"/>
      <c r="C37" s="860"/>
      <c r="D37" s="770"/>
      <c r="E37" s="770"/>
      <c r="F37" s="770" t="s">
        <v>1453</v>
      </c>
      <c r="G37" s="770"/>
      <c r="H37" s="770"/>
      <c r="I37" s="770"/>
      <c r="J37" s="770"/>
      <c r="K37" s="770"/>
      <c r="L37" s="770"/>
      <c r="M37" s="770"/>
      <c r="N37" s="770"/>
      <c r="O37" s="770"/>
      <c r="P37" s="770"/>
      <c r="Q37" s="770"/>
      <c r="R37" s="770"/>
      <c r="S37" s="770"/>
      <c r="T37" s="770"/>
      <c r="U37" s="770"/>
      <c r="V37" s="770"/>
      <c r="W37" s="770"/>
      <c r="X37" s="861"/>
      <c r="Y37" s="770"/>
      <c r="Z37" s="770"/>
      <c r="AA37" s="862"/>
      <c r="AB37" s="852"/>
      <c r="AC37" s="852"/>
      <c r="AE37" s="307" t="s">
        <v>1437</v>
      </c>
      <c r="AG37" s="853" t="str">
        <f>IF(SUM(AG34:AG36)=0,"",SUM(AG34:AG36))</f>
        <v/>
      </c>
    </row>
    <row r="38" spans="1:33" ht="17.25" customHeight="1">
      <c r="A38" s="851"/>
      <c r="B38" s="851"/>
      <c r="C38" s="860"/>
      <c r="D38" s="770"/>
      <c r="E38" s="770"/>
      <c r="F38" s="770"/>
      <c r="G38" s="864" t="s">
        <v>145</v>
      </c>
      <c r="H38" s="879" t="str">
        <f>IF(住宅以外の用途!E163=住宅以外の用途!AI156,住宅以外の用途!F163,IF(住宅以外の用途!E164=住宅以外の用途!AI156,住宅以外の用途!F164,""))</f>
        <v/>
      </c>
      <c r="I38" s="876"/>
      <c r="J38" s="876"/>
      <c r="K38" s="876"/>
      <c r="L38" s="876"/>
      <c r="M38" s="876"/>
      <c r="N38" s="876"/>
      <c r="O38" s="876"/>
      <c r="P38" s="876"/>
      <c r="Q38" s="876"/>
      <c r="R38" s="876"/>
      <c r="S38" s="876"/>
      <c r="T38" s="876"/>
      <c r="U38" s="876"/>
      <c r="V38" s="876"/>
      <c r="W38" s="876"/>
      <c r="X38" s="873" t="s">
        <v>139</v>
      </c>
      <c r="Y38" s="770"/>
      <c r="Z38" s="770"/>
      <c r="AA38" s="862"/>
      <c r="AB38" s="852"/>
      <c r="AC38" s="852"/>
    </row>
    <row r="39" spans="1:33" ht="17.25" customHeight="1" thickBot="1">
      <c r="A39" s="851"/>
      <c r="B39" s="851"/>
      <c r="C39" s="351"/>
      <c r="D39" s="352" t="s">
        <v>1337</v>
      </c>
      <c r="E39" s="770"/>
      <c r="F39" s="352"/>
      <c r="G39" s="352"/>
      <c r="H39" s="352"/>
      <c r="I39" s="352"/>
      <c r="J39" s="352"/>
      <c r="K39" s="352"/>
      <c r="L39" s="352"/>
      <c r="M39" s="352"/>
      <c r="N39" s="352"/>
      <c r="O39" s="770"/>
      <c r="P39" s="770"/>
      <c r="Q39" s="770"/>
      <c r="R39" s="770"/>
      <c r="S39" s="770"/>
      <c r="T39" s="770"/>
      <c r="U39" s="770"/>
      <c r="V39" s="770"/>
      <c r="W39" s="770"/>
      <c r="X39" s="861"/>
      <c r="Y39" s="770"/>
      <c r="Z39" s="770"/>
      <c r="AA39" s="862"/>
      <c r="AB39" s="852"/>
      <c r="AC39" s="852"/>
      <c r="AE39" s="381" t="s">
        <v>1450</v>
      </c>
      <c r="AF39" s="887"/>
      <c r="AG39" s="853" t="str">
        <f>IF(H36=AE39,1,"")</f>
        <v/>
      </c>
    </row>
    <row r="40" spans="1:33" ht="17.25" customHeight="1">
      <c r="A40" s="851"/>
      <c r="B40" s="851"/>
      <c r="C40" s="860"/>
      <c r="D40" s="770"/>
      <c r="E40" s="770" t="s">
        <v>570</v>
      </c>
      <c r="F40" s="770"/>
      <c r="G40" s="770"/>
      <c r="H40" s="770"/>
      <c r="I40" s="770"/>
      <c r="J40" s="770"/>
      <c r="K40" s="770"/>
      <c r="L40" s="770"/>
      <c r="M40" s="770"/>
      <c r="N40" s="770"/>
      <c r="O40" s="770"/>
      <c r="P40" s="770"/>
      <c r="Q40" s="770"/>
      <c r="R40" s="770"/>
      <c r="S40" s="770"/>
      <c r="T40" s="770"/>
      <c r="U40" s="770"/>
      <c r="V40" s="696"/>
      <c r="W40" s="696"/>
      <c r="X40" s="873"/>
      <c r="Y40" s="696"/>
      <c r="Z40" s="874" t="str">
        <f>IF(住宅以外の用途!S2="","",住宅以外の用途!AN186)</f>
        <v/>
      </c>
      <c r="AA40" s="862"/>
      <c r="AB40" s="852"/>
      <c r="AC40" s="852"/>
      <c r="AE40" s="379" t="s">
        <v>1374</v>
      </c>
      <c r="AF40" s="888"/>
      <c r="AG40" s="853" t="str">
        <f>IF(H36=AE40,2,"")</f>
        <v/>
      </c>
    </row>
    <row r="41" spans="1:33" ht="17.25" customHeight="1">
      <c r="A41" s="851"/>
      <c r="B41" s="851"/>
      <c r="C41" s="860"/>
      <c r="D41" s="770"/>
      <c r="E41" s="770"/>
      <c r="F41" s="1796" t="s">
        <v>1454</v>
      </c>
      <c r="G41" s="1796"/>
      <c r="H41" s="1796"/>
      <c r="I41" s="1796"/>
      <c r="J41" s="1796"/>
      <c r="K41" s="1796"/>
      <c r="L41" s="1796"/>
      <c r="M41" s="1796"/>
      <c r="N41" s="1796"/>
      <c r="O41" s="1796"/>
      <c r="P41" s="864"/>
      <c r="Q41" s="770"/>
      <c r="R41" s="770"/>
      <c r="S41" s="881"/>
      <c r="T41" s="1790" t="str">
        <f>住宅以外の用途!AT191</f>
        <v/>
      </c>
      <c r="U41" s="1790"/>
      <c r="V41" s="1790"/>
      <c r="W41" s="770" t="s">
        <v>143</v>
      </c>
      <c r="X41" s="861"/>
      <c r="Y41" s="770"/>
      <c r="Z41" s="770"/>
      <c r="AA41" s="862"/>
      <c r="AB41" s="852"/>
      <c r="AC41" s="852"/>
      <c r="AE41" s="307" t="s">
        <v>1437</v>
      </c>
      <c r="AG41" s="853" t="str">
        <f>IF(SUM(AG39:AG40)=0,"",SUM(AG39:AG40))</f>
        <v/>
      </c>
    </row>
    <row r="42" spans="1:33" ht="17.25" customHeight="1">
      <c r="A42" s="851"/>
      <c r="B42" s="851"/>
      <c r="C42" s="860"/>
      <c r="D42" s="770"/>
      <c r="E42" s="770" t="s">
        <v>1355</v>
      </c>
      <c r="F42" s="770"/>
      <c r="G42" s="770"/>
      <c r="H42" s="770"/>
      <c r="I42" s="770"/>
      <c r="J42" s="770"/>
      <c r="K42" s="770"/>
      <c r="L42" s="770"/>
      <c r="M42" s="770"/>
      <c r="N42" s="770"/>
      <c r="O42" s="770"/>
      <c r="P42" s="770"/>
      <c r="Q42" s="770"/>
      <c r="R42" s="770"/>
      <c r="S42" s="770"/>
      <c r="T42" s="770"/>
      <c r="U42" s="770"/>
      <c r="V42" s="696"/>
      <c r="W42" s="696"/>
      <c r="X42" s="873"/>
      <c r="Y42" s="696"/>
      <c r="Z42" s="874" t="str">
        <f>IF(住宅以外の用途!S2="","",住宅以外の用途!AN193)</f>
        <v/>
      </c>
      <c r="AA42" s="703"/>
      <c r="AB42" s="852"/>
      <c r="AC42" s="852"/>
    </row>
    <row r="43" spans="1:33" ht="17.25" customHeight="1" thickBot="1">
      <c r="A43" s="851"/>
      <c r="B43" s="851"/>
      <c r="C43" s="860"/>
      <c r="D43" s="770"/>
      <c r="E43" s="770"/>
      <c r="F43" s="770" t="s">
        <v>1687</v>
      </c>
      <c r="G43" s="770"/>
      <c r="H43" s="770"/>
      <c r="I43" s="770"/>
      <c r="J43" s="770"/>
      <c r="K43" s="770"/>
      <c r="L43" s="770"/>
      <c r="M43" s="770"/>
      <c r="N43" s="889"/>
      <c r="O43" s="770"/>
      <c r="P43" s="770"/>
      <c r="Q43" s="770"/>
      <c r="R43" s="770"/>
      <c r="S43" s="770"/>
      <c r="T43" s="770"/>
      <c r="U43" s="864" t="s">
        <v>1349</v>
      </c>
      <c r="V43" s="880" t="str">
        <f>IF(住宅以外の用途!S2="","",住宅以外の用途!AT194)</f>
        <v/>
      </c>
      <c r="W43" s="881" t="s">
        <v>1449</v>
      </c>
      <c r="X43" s="873" t="s">
        <v>640</v>
      </c>
      <c r="Y43" s="770"/>
      <c r="Z43" s="864"/>
      <c r="AA43" s="862"/>
      <c r="AB43" s="852"/>
      <c r="AC43" s="852"/>
      <c r="AE43" s="383" t="s">
        <v>1451</v>
      </c>
      <c r="AG43" s="853" t="str">
        <f>IF(H38=AE43,1,"")</f>
        <v/>
      </c>
    </row>
    <row r="44" spans="1:33" ht="17.25" customHeight="1">
      <c r="A44" s="851"/>
      <c r="B44" s="851"/>
      <c r="C44" s="860"/>
      <c r="D44" s="770"/>
      <c r="E44" s="770"/>
      <c r="F44" s="770" t="s">
        <v>1351</v>
      </c>
      <c r="G44" s="770"/>
      <c r="H44" s="770"/>
      <c r="I44" s="770"/>
      <c r="J44" s="770"/>
      <c r="K44" s="770"/>
      <c r="L44" s="770"/>
      <c r="M44" s="770"/>
      <c r="N44" s="889"/>
      <c r="O44" s="770"/>
      <c r="P44" s="770"/>
      <c r="Q44" s="770"/>
      <c r="R44" s="696"/>
      <c r="S44" s="696"/>
      <c r="T44" s="696"/>
      <c r="U44" s="864" t="s">
        <v>1349</v>
      </c>
      <c r="V44" s="880" t="str">
        <f>IF(住宅以外の用途!S2="","",住宅以外の用途!AT197)</f>
        <v/>
      </c>
      <c r="W44" s="881" t="s">
        <v>1449</v>
      </c>
      <c r="X44" s="873" t="s">
        <v>640</v>
      </c>
      <c r="Y44" s="770"/>
      <c r="Z44" s="770"/>
      <c r="AA44" s="862"/>
      <c r="AB44" s="852"/>
      <c r="AC44" s="852"/>
      <c r="AE44" s="382" t="s">
        <v>1452</v>
      </c>
      <c r="AG44" s="853" t="str">
        <f>IF(H38=AE44,2,"")</f>
        <v/>
      </c>
    </row>
    <row r="45" spans="1:33" ht="17.25" customHeight="1">
      <c r="A45" s="851"/>
      <c r="B45" s="851"/>
      <c r="C45" s="860"/>
      <c r="D45" s="770"/>
      <c r="E45" s="770"/>
      <c r="F45" s="770" t="s">
        <v>1350</v>
      </c>
      <c r="G45" s="770"/>
      <c r="H45" s="770"/>
      <c r="I45" s="770"/>
      <c r="J45" s="770"/>
      <c r="K45" s="770"/>
      <c r="L45" s="770"/>
      <c r="M45" s="770"/>
      <c r="N45" s="889"/>
      <c r="O45" s="770"/>
      <c r="P45" s="770"/>
      <c r="Q45" s="770"/>
      <c r="R45" s="696"/>
      <c r="S45" s="696"/>
      <c r="T45" s="696"/>
      <c r="U45" s="864" t="s">
        <v>1349</v>
      </c>
      <c r="V45" s="880" t="str">
        <f>IF(住宅以外の用途!S2="","",住宅以外の用途!AT201)</f>
        <v/>
      </c>
      <c r="W45" s="881" t="s">
        <v>1449</v>
      </c>
      <c r="X45" s="873" t="s">
        <v>640</v>
      </c>
      <c r="Y45" s="770"/>
      <c r="Z45" s="770"/>
      <c r="AA45" s="862"/>
      <c r="AB45" s="852"/>
      <c r="AC45" s="852"/>
      <c r="AE45" s="307" t="s">
        <v>1437</v>
      </c>
      <c r="AG45" s="853" t="str">
        <f>IF(SUM(AG43:AG44)=0,"",SUM(AG43:AG44))</f>
        <v/>
      </c>
    </row>
    <row r="46" spans="1:33" ht="5.0999999999999996" customHeight="1">
      <c r="A46" s="851"/>
      <c r="B46" s="851"/>
      <c r="C46" s="867"/>
      <c r="D46" s="868"/>
      <c r="E46" s="868"/>
      <c r="F46" s="868"/>
      <c r="G46" s="868"/>
      <c r="H46" s="868"/>
      <c r="I46" s="868"/>
      <c r="J46" s="868"/>
      <c r="K46" s="868"/>
      <c r="L46" s="868"/>
      <c r="M46" s="868"/>
      <c r="N46" s="890"/>
      <c r="O46" s="868"/>
      <c r="P46" s="868"/>
      <c r="Q46" s="705"/>
      <c r="R46" s="705"/>
      <c r="S46" s="705"/>
      <c r="T46" s="705"/>
      <c r="U46" s="705"/>
      <c r="V46" s="705"/>
      <c r="W46" s="705"/>
      <c r="X46" s="891"/>
      <c r="Y46" s="705"/>
      <c r="Z46" s="892"/>
      <c r="AA46" s="870"/>
      <c r="AB46" s="852"/>
      <c r="AC46" s="852"/>
    </row>
    <row r="47" spans="1:33" ht="7.5" customHeight="1">
      <c r="A47" s="851"/>
      <c r="B47" s="851"/>
      <c r="C47" s="1795"/>
      <c r="D47" s="1795"/>
      <c r="E47" s="1795"/>
      <c r="F47" s="1795"/>
      <c r="G47" s="1795"/>
      <c r="H47" s="1795"/>
      <c r="I47" s="1795"/>
      <c r="J47" s="1795"/>
      <c r="K47" s="1795"/>
      <c r="L47" s="1795"/>
      <c r="M47" s="1795"/>
      <c r="N47" s="1795"/>
      <c r="O47" s="1795"/>
      <c r="P47" s="1795"/>
      <c r="Q47" s="1795"/>
      <c r="R47" s="1795"/>
      <c r="S47" s="1795"/>
      <c r="T47" s="1795"/>
      <c r="U47" s="1795"/>
      <c r="V47" s="1795"/>
      <c r="W47" s="1795"/>
      <c r="X47" s="1795"/>
      <c r="Y47" s="1795"/>
      <c r="Z47" s="1795"/>
      <c r="AA47" s="1795"/>
      <c r="AB47" s="852"/>
      <c r="AC47" s="852"/>
    </row>
  </sheetData>
  <sheetProtection algorithmName="SHA-512" hashValue="QpQTj0XzTPavohYs3uDhSvdXDik5CYZf4NK2l0NZlVWKqyDOQRC82qvYvm3My0/orM6jQT3QP3KUXXFMBU+XBQ==" saltValue="ed2uNISE7jHmGxWIaKbYAQ==" spinCount="100000" sheet="1" objects="1" scenarios="1"/>
  <mergeCells count="21">
    <mergeCell ref="C47:AA47"/>
    <mergeCell ref="F41:O41"/>
    <mergeCell ref="J18:L18"/>
    <mergeCell ref="T41:V41"/>
    <mergeCell ref="J23:L23"/>
    <mergeCell ref="U18:X18"/>
    <mergeCell ref="C2:AA2"/>
    <mergeCell ref="P9:Q9"/>
    <mergeCell ref="T8:W8"/>
    <mergeCell ref="T21:V21"/>
    <mergeCell ref="T22:V22"/>
    <mergeCell ref="J22:L22"/>
    <mergeCell ref="J15:L15"/>
    <mergeCell ref="J8:M8"/>
    <mergeCell ref="J9:M9"/>
    <mergeCell ref="J21:L21"/>
    <mergeCell ref="J5:Z5"/>
    <mergeCell ref="J6:Z6"/>
    <mergeCell ref="J7:Z7"/>
    <mergeCell ref="R18:S18"/>
    <mergeCell ref="R15:S15"/>
  </mergeCells>
  <phoneticPr fontId="2"/>
  <conditionalFormatting sqref="U18:X18">
    <cfRule type="expression" dxfId="1" priority="1">
      <formula>$U$18&lt;&gt;""</formula>
    </cfRule>
  </conditionalFormatting>
  <printOptions horizontalCentered="1"/>
  <pageMargins left="0.51181102362204722" right="0.51181102362204722" top="0.59055118110236227" bottom="0.39370078740157483" header="0.31496062992125984" footer="0.31496062992125984"/>
  <pageSetup paperSize="9" scale="96" fitToWidth="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BC8FE68D81EC44AECD307821D5BFD8" ma:contentTypeVersion="10" ma:contentTypeDescription="新しいドキュメントを作成します。" ma:contentTypeScope="" ma:versionID="23f1bc0604b009b451df3eb34e568831">
  <xsd:schema xmlns:xsd="http://www.w3.org/2001/XMLSchema" xmlns:xs="http://www.w3.org/2001/XMLSchema" xmlns:p="http://schemas.microsoft.com/office/2006/metadata/properties" xmlns:ns2="b9522811-f7cb-49b0-87dc-bbc8ec4c43a1" xmlns:ns3="073c70b5-7ae6-41b2-9f2f-c8ada1045acf" targetNamespace="http://schemas.microsoft.com/office/2006/metadata/properties" ma:root="true" ma:fieldsID="ae4c3df0f9d40e764705c72a171c69a9" ns2:_="" ns3:_="">
    <xsd:import namespace="b9522811-f7cb-49b0-87dc-bbc8ec4c43a1"/>
    <xsd:import namespace="073c70b5-7ae6-41b2-9f2f-c8ada1045ac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22811-f7cb-49b0-87dc-bbc8ec4c4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3c70b5-7ae6-41b2-9f2f-c8ada1045ac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e3e3cd7-ee10-4fda-8222-8f5bb3480eb2}" ma:internalName="TaxCatchAll" ma:showField="CatchAllData" ma:web="073c70b5-7ae6-41b2-9f2f-c8ada1045a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9522811-f7cb-49b0-87dc-bbc8ec4c43a1">
      <Terms xmlns="http://schemas.microsoft.com/office/infopath/2007/PartnerControls"/>
    </lcf76f155ced4ddcb4097134ff3c332f>
    <TaxCatchAll xmlns="073c70b5-7ae6-41b2-9f2f-c8ada1045acf" xsi:nil="true"/>
  </documentManagement>
</p:properties>
</file>

<file path=customXml/itemProps1.xml><?xml version="1.0" encoding="utf-8"?>
<ds:datastoreItem xmlns:ds="http://schemas.openxmlformats.org/officeDocument/2006/customXml" ds:itemID="{828AEAC0-0592-4B80-AAF6-DF0E412A41CE}"/>
</file>

<file path=customXml/itemProps2.xml><?xml version="1.0" encoding="utf-8"?>
<ds:datastoreItem xmlns:ds="http://schemas.openxmlformats.org/officeDocument/2006/customXml" ds:itemID="{88AD2AD5-F95F-42D8-9B94-3706443DDEA7}"/>
</file>

<file path=customXml/itemProps3.xml><?xml version="1.0" encoding="utf-8"?>
<ds:datastoreItem xmlns:ds="http://schemas.openxmlformats.org/officeDocument/2006/customXml" ds:itemID="{CE083597-4DE3-4AB5-8E81-6245A90FC8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建築物の概要</vt:lpstr>
      <vt:lpstr>住宅用途</vt:lpstr>
      <vt:lpstr>住宅以外の用途</vt:lpstr>
      <vt:lpstr>太陽光・太陽熱</vt:lpstr>
      <vt:lpstr>再エネ電気</vt:lpstr>
      <vt:lpstr>地中熱</vt:lpstr>
      <vt:lpstr>バイオマス</vt:lpstr>
      <vt:lpstr>その他</vt:lpstr>
      <vt:lpstr>環境性能評価書</vt:lpstr>
      <vt:lpstr>環境性能評価書 (住宅)_非表示</vt:lpstr>
      <vt:lpstr>結果集計</vt:lpstr>
      <vt:lpstr>その他!Print_Area</vt:lpstr>
      <vt:lpstr>バイオマス!Print_Area</vt:lpstr>
      <vt:lpstr>環境性能評価書!Print_Area</vt:lpstr>
      <vt:lpstr>'環境性能評価書 (住宅)_非表示'!Print_Area</vt:lpstr>
      <vt:lpstr>建築物の概要!Print_Area</vt:lpstr>
      <vt:lpstr>再エネ電気!Print_Area</vt:lpstr>
      <vt:lpstr>住宅以外の用途!Print_Area</vt:lpstr>
      <vt:lpstr>住宅用途!Print_Area</vt:lpstr>
      <vt:lpstr>太陽光・太陽熱!Print_Area</vt:lpstr>
      <vt:lpstr>地中熱!Print_Area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2024-03-22T02:03:14Z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0x0101001EBC8FE68D81EC44AECD307821D5BFD8</vt:lpwstr>
  </property>
</Properties>
</file>